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99330379-E345-4688-A6C2-A45D32E8449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Sheet1!$A$1:$AA$59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" l="1"/>
  <c r="J53" i="1"/>
  <c r="J44" i="1"/>
  <c r="J50" i="1"/>
  <c r="J51" i="1"/>
  <c r="L50" i="1"/>
  <c r="L51" i="1"/>
  <c r="I52" i="1"/>
  <c r="J45" i="1"/>
  <c r="L44" i="1"/>
  <c r="L45" i="1"/>
  <c r="I46" i="1"/>
  <c r="I30" i="1"/>
  <c r="J28" i="1"/>
  <c r="J5" i="1"/>
  <c r="AJ3" i="1"/>
  <c r="AI4" i="1"/>
  <c r="J1" i="1"/>
  <c r="I2" i="1"/>
  <c r="N23" i="1"/>
  <c r="N24" i="1"/>
  <c r="L28" i="1"/>
  <c r="L29" i="1"/>
  <c r="J29" i="1"/>
  <c r="L23" i="1"/>
  <c r="L24" i="1"/>
  <c r="J24" i="1"/>
  <c r="J7" i="1"/>
  <c r="J6" i="1"/>
  <c r="J36" i="1"/>
  <c r="J37" i="1"/>
  <c r="L7" i="1"/>
  <c r="J39" i="1"/>
  <c r="J40" i="1"/>
  <c r="L5" i="1"/>
  <c r="J33" i="1"/>
  <c r="J34" i="1"/>
  <c r="I25" i="1"/>
  <c r="AK6" i="1"/>
  <c r="AL6" i="1"/>
  <c r="AK16" i="1"/>
  <c r="AL16" i="1"/>
  <c r="J14" i="1"/>
  <c r="J15" i="1"/>
  <c r="J11" i="1"/>
  <c r="J12" i="1"/>
  <c r="J17" i="1"/>
  <c r="J18" i="1"/>
  <c r="L6" i="1"/>
  <c r="L36" i="1"/>
  <c r="L37" i="1"/>
  <c r="I38" i="1"/>
  <c r="J47" i="1"/>
  <c r="AK7" i="1"/>
  <c r="AL7" i="1"/>
  <c r="L11" i="1"/>
  <c r="L12" i="1"/>
  <c r="L14" i="1"/>
  <c r="J56" i="1"/>
  <c r="L39" i="1"/>
  <c r="L17" i="1"/>
  <c r="AK19" i="1"/>
  <c r="AL19" i="1"/>
  <c r="AK20" i="1"/>
  <c r="AL20" i="1"/>
  <c r="AK18" i="1"/>
  <c r="AL18" i="1"/>
  <c r="AK17" i="1"/>
  <c r="AL17" i="1"/>
  <c r="J54" i="1"/>
  <c r="AK9" i="1"/>
  <c r="AL9" i="1"/>
  <c r="AK8" i="1"/>
  <c r="AL8" i="1"/>
  <c r="J57" i="1"/>
  <c r="AK10" i="1"/>
  <c r="AL10" i="1"/>
  <c r="AK11" i="1"/>
  <c r="AL11" i="1"/>
  <c r="J48" i="1"/>
  <c r="L40" i="1"/>
  <c r="I41" i="1"/>
  <c r="L15" i="1"/>
  <c r="I16" i="1"/>
  <c r="L34" i="1"/>
  <c r="I35" i="1"/>
  <c r="L18" i="1"/>
  <c r="I19" i="1"/>
  <c r="L47" i="1"/>
  <c r="I13" i="1"/>
  <c r="L56" i="1"/>
  <c r="L57" i="1"/>
  <c r="L53" i="1"/>
  <c r="L54" i="1"/>
  <c r="I58" i="1"/>
  <c r="I55" i="1"/>
  <c r="L48" i="1"/>
  <c r="I49" i="1"/>
</calcChain>
</file>

<file path=xl/sharedStrings.xml><?xml version="1.0" encoding="utf-8"?>
<sst xmlns="http://schemas.openxmlformats.org/spreadsheetml/2006/main" count="99" uniqueCount="73">
  <si>
    <t>Weaning Weight (lbs)</t>
  </si>
  <si>
    <t>Abortion Rate</t>
  </si>
  <si>
    <t>Loss on Calves</t>
  </si>
  <si>
    <t>Expected Calf Price ($/lb)</t>
  </si>
  <si>
    <t xml:space="preserve">, creates a loss of </t>
  </si>
  <si>
    <t xml:space="preserve"> head of your cows abort due to BVD</t>
  </si>
  <si>
    <t>Head</t>
  </si>
  <si>
    <t>Script</t>
  </si>
  <si>
    <t>Loss per head</t>
  </si>
  <si>
    <t>Calf value script</t>
  </si>
  <si>
    <t>Cow and Replacement Heifer script</t>
  </si>
  <si>
    <t>Loss on Cows</t>
  </si>
  <si>
    <t>/head</t>
  </si>
  <si>
    <t>Total cost or loss</t>
  </si>
  <si>
    <t>Loss on Calves Script</t>
  </si>
  <si>
    <t xml:space="preserve"> or </t>
  </si>
  <si>
    <t xml:space="preserve"> lbs and sold at </t>
  </si>
  <si>
    <t xml:space="preserve">So you sell your open cows for </t>
  </si>
  <si>
    <t xml:space="preserve">Total loss: </t>
  </si>
  <si>
    <t xml:space="preserve">Your saving is </t>
  </si>
  <si>
    <t xml:space="preserve">/head. You need replacement heifers. They cost </t>
  </si>
  <si>
    <t xml:space="preserve">One aborted calf, weighing </t>
  </si>
  <si>
    <t>Expected Price for Replacement Heifers ($/head)</t>
  </si>
  <si>
    <t xml:space="preserve">Did you vaccinate for Bovine Viral Disease (BVD)? What will happen to a herd with </t>
  </si>
  <si>
    <t xml:space="preserve"> cows?</t>
  </si>
  <si>
    <t>Possible Loss (6% abortion)</t>
  </si>
  <si>
    <t>Total Cost of Vaccination</t>
  </si>
  <si>
    <t>Cow Herd Size (head)</t>
  </si>
  <si>
    <t xml:space="preserve">Cow Herd Size = </t>
  </si>
  <si>
    <t>If not vaccinate</t>
  </si>
  <si>
    <t>Total Saving</t>
  </si>
  <si>
    <t>Possible Loss (20% vs. 6% abortion)</t>
  </si>
  <si>
    <t>Possible Loss (20% vs. 0% abortion)</t>
  </si>
  <si>
    <t>Possible Loss (59% vs. 6% abortion)</t>
  </si>
  <si>
    <t>Possible Loss (59% vs. 0% abortion)</t>
  </si>
  <si>
    <t>Cost-Benefit of BVD Vaccinations</t>
  </si>
  <si>
    <t xml:space="preserve">Decision Making Tool </t>
  </si>
  <si>
    <t>Bovine viral diarrhea virus (BVDV) and reproductive losses</t>
  </si>
  <si>
    <t>Timing of vaccination</t>
  </si>
  <si>
    <t xml:space="preserve">If Vaccinate, Your potential savings compared to not vaccinating </t>
  </si>
  <si>
    <t>Potential Saving (6% vs. 20% abortion)</t>
  </si>
  <si>
    <t>Potential Saving (0% vs. 20% abortion)</t>
  </si>
  <si>
    <t>Potential Saving (6% vs. 59% abortion)</t>
  </si>
  <si>
    <t>Potential Saving (0% vs. 59% abortion)</t>
  </si>
  <si>
    <t xml:space="preserve">Your gross loss is </t>
  </si>
  <si>
    <t xml:space="preserve">Your gross loss is  </t>
  </si>
  <si>
    <t xml:space="preserve">Gross loss: </t>
  </si>
  <si>
    <t xml:space="preserve">That's a net loss of </t>
  </si>
  <si>
    <t xml:space="preserve">  or </t>
  </si>
  <si>
    <t xml:space="preserve">Your net loss is </t>
  </si>
  <si>
    <t>/head.</t>
  </si>
  <si>
    <t xml:space="preserve">Your cost is </t>
  </si>
  <si>
    <t>Cow Weight (lbs)</t>
  </si>
  <si>
    <t>Expected Cow Price ($/lb)</t>
  </si>
  <si>
    <t>$/head</t>
  </si>
  <si>
    <t>Sources:</t>
  </si>
  <si>
    <t>Typical prevalence of abortion from BVD for vaccinated cows: 6%</t>
  </si>
  <si>
    <t>Unvaccinated cows could have abortion rates ranging from 6.7% to 58.9% and averaging 20%*</t>
  </si>
  <si>
    <t>Theurer, M. E., Larson, R. L., &amp; White, B. J. (2015). Systematic review and meta-analysis of the effectiveness of commercially available vaccines against bovine herpesvirus, bovine viral diarrhea virus, bovine respiratory syncytial virus, and parainfluenza type 3 virus for mitigation of bovine respiratory disease complex in cattle. Journal of the American Veterinary Medical Association, 246(1), 126-142.</t>
  </si>
  <si>
    <t>* Estimated based on typical prevalence of abortion from BVD at 6%, using the odds ratio and confident intervals. Odd ratio for abortion when unvaccinated cow in community pasture vs. vaccinated cow sourced from Theurer et al., 2015.</t>
  </si>
  <si>
    <t>Dr. Nathan Erickson and Kathy Larson, Cost-Benefit Comparison of BRD and BVD Vaccinations</t>
  </si>
  <si>
    <t>Vaccination: Can You Afford Not To? (BCRC blog post)</t>
  </si>
  <si>
    <t>Economical Vaccine Protocols (BCRC webinar)</t>
  </si>
  <si>
    <t>Step 1. Producer Information</t>
  </si>
  <si>
    <t>Step 2. Result Summary</t>
  </si>
  <si>
    <t>Step 3. Flow Chart</t>
  </si>
  <si>
    <t>Learn more:</t>
  </si>
  <si>
    <t xml:space="preserve">Adapted from Saskatchewan Cattlemen's Association, 2017-18 Producer Handbook    </t>
  </si>
  <si>
    <t>Cost of vaccine dose ($/dose)</t>
  </si>
  <si>
    <t>Assumptions:</t>
  </si>
  <si>
    <t>Labour to administer vaccine ($/head)</t>
  </si>
  <si>
    <t>Notes:</t>
  </si>
  <si>
    <t xml:space="preserve">While it is recognized that a BVD outbreak at a cow-calf operation could also cause calf death loss, and BVDv vaccination could postively affect pregnancy rates, there is no suitable data (that is statistically significant) to include in this analysis.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</si>
</sst>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"/>
    <numFmt numFmtId="169" formatCode="_(* #,##0_);_(* \(#,##0\);_(* &quot;-&quot;??_);_(@_)"/>
    <numFmt numFmtId="170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79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4" xfId="0" applyNumberFormat="1" applyBorder="1"/>
    <xf numFmtId="0" fontId="0" fillId="0" borderId="0" xfId="0" applyBorder="1"/>
    <xf numFmtId="0" fontId="0" fillId="0" borderId="5" xfId="0" applyBorder="1"/>
    <xf numFmtId="9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2" borderId="1" xfId="0" applyFill="1" applyBorder="1"/>
    <xf numFmtId="0" fontId="0" fillId="2" borderId="0" xfId="0" applyFill="1"/>
    <xf numFmtId="1" fontId="0" fillId="0" borderId="10" xfId="0" applyNumberFormat="1" applyBorder="1"/>
    <xf numFmtId="0" fontId="0" fillId="0" borderId="4" xfId="0" applyBorder="1"/>
    <xf numFmtId="1" fontId="0" fillId="0" borderId="0" xfId="0" applyNumberFormat="1" applyBorder="1"/>
    <xf numFmtId="0" fontId="0" fillId="0" borderId="13" xfId="0" applyBorder="1"/>
    <xf numFmtId="0" fontId="0" fillId="0" borderId="6" xfId="0" applyBorder="1"/>
    <xf numFmtId="166" fontId="0" fillId="0" borderId="0" xfId="0" applyNumberFormat="1" applyBorder="1"/>
    <xf numFmtId="164" fontId="0" fillId="0" borderId="0" xfId="0" applyNumberFormat="1" applyBorder="1"/>
    <xf numFmtId="0" fontId="0" fillId="2" borderId="2" xfId="0" applyFill="1" applyBorder="1"/>
    <xf numFmtId="165" fontId="0" fillId="0" borderId="0" xfId="0" applyNumberFormat="1" applyBorder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14" xfId="0" applyBorder="1" applyAlignment="1">
      <alignment horizontal="right"/>
    </xf>
    <xf numFmtId="0" fontId="0" fillId="3" borderId="0" xfId="0" applyFill="1" applyBorder="1"/>
    <xf numFmtId="0" fontId="7" fillId="0" borderId="0" xfId="0" applyFont="1"/>
    <xf numFmtId="0" fontId="8" fillId="0" borderId="0" xfId="0" applyFont="1"/>
    <xf numFmtId="0" fontId="0" fillId="3" borderId="0" xfId="0" applyFill="1"/>
    <xf numFmtId="0" fontId="0" fillId="0" borderId="0" xfId="0" applyFill="1" applyBorder="1"/>
    <xf numFmtId="0" fontId="2" fillId="0" borderId="0" xfId="1"/>
    <xf numFmtId="0" fontId="0" fillId="0" borderId="0" xfId="0" applyFill="1"/>
    <xf numFmtId="0" fontId="2" fillId="0" borderId="0" xfId="1" applyAlignment="1">
      <alignment horizontal="left" indent="2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wrapText="1" indent="2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1" fillId="3" borderId="0" xfId="0" applyFont="1" applyFill="1"/>
    <xf numFmtId="0" fontId="12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2" fillId="0" borderId="16" xfId="1" applyFont="1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2" fillId="0" borderId="16" xfId="1" applyFont="1" applyBorder="1"/>
    <xf numFmtId="0" fontId="13" fillId="0" borderId="0" xfId="1" applyFont="1" applyAlignment="1">
      <alignment horizontal="right"/>
    </xf>
    <xf numFmtId="0" fontId="1" fillId="0" borderId="0" xfId="0" applyFont="1" applyFill="1"/>
    <xf numFmtId="0" fontId="0" fillId="0" borderId="0" xfId="0" applyFont="1"/>
    <xf numFmtId="49" fontId="0" fillId="0" borderId="0" xfId="0" applyNumberFormat="1" applyBorder="1" applyAlignment="1">
      <alignment wrapText="1"/>
    </xf>
    <xf numFmtId="0" fontId="1" fillId="0" borderId="0" xfId="0" applyFont="1" applyBorder="1"/>
    <xf numFmtId="49" fontId="0" fillId="0" borderId="0" xfId="0" applyNumberFormat="1" applyBorder="1"/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11" fillId="4" borderId="0" xfId="0" applyFont="1" applyFill="1" applyBorder="1"/>
    <xf numFmtId="0" fontId="0" fillId="0" borderId="12" xfId="0" applyBorder="1" applyAlignment="1">
      <alignment horizontal="right"/>
    </xf>
    <xf numFmtId="0" fontId="15" fillId="0" borderId="0" xfId="0" applyFont="1"/>
    <xf numFmtId="0" fontId="0" fillId="0" borderId="0" xfId="0" applyFont="1" applyAlignment="1">
      <alignment wrapText="1"/>
    </xf>
    <xf numFmtId="0" fontId="16" fillId="0" borderId="0" xfId="0" applyFont="1" applyFill="1"/>
    <xf numFmtId="0" fontId="17" fillId="0" borderId="0" xfId="0" applyFont="1" applyFill="1"/>
    <xf numFmtId="0" fontId="17" fillId="0" borderId="0" xfId="0" applyFont="1"/>
    <xf numFmtId="0" fontId="17" fillId="0" borderId="0" xfId="0" applyFont="1" applyAlignment="1">
      <alignment horizontal="right"/>
    </xf>
    <xf numFmtId="168" fontId="17" fillId="0" borderId="0" xfId="0" applyNumberFormat="1" applyFont="1"/>
    <xf numFmtId="4" fontId="17" fillId="0" borderId="0" xfId="0" applyNumberFormat="1" applyFont="1"/>
    <xf numFmtId="0" fontId="18" fillId="0" borderId="0" xfId="1" applyFont="1"/>
    <xf numFmtId="169" fontId="0" fillId="2" borderId="15" xfId="2" applyNumberFormat="1" applyFont="1" applyFill="1" applyBorder="1" applyProtection="1">
      <protection locked="0"/>
    </xf>
    <xf numFmtId="166" fontId="0" fillId="2" borderId="15" xfId="3" applyFont="1" applyFill="1" applyBorder="1" applyProtection="1">
      <protection locked="0"/>
    </xf>
    <xf numFmtId="170" fontId="0" fillId="2" borderId="15" xfId="3" applyNumberFormat="1" applyFont="1" applyFill="1" applyBorder="1" applyProtection="1">
      <protection locked="0"/>
    </xf>
    <xf numFmtId="166" fontId="0" fillId="5" borderId="15" xfId="3" applyFont="1" applyFill="1" applyBorder="1" applyProtection="1"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Potential Cost-Benefit of Vaccinating against BVD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609902827145681"/>
          <c:y val="0.32369732271734819"/>
          <c:w val="0.51550633794168643"/>
          <c:h val="0.662360068836761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Sheet1!$AI$4</c:f>
              <c:strCache>
                <c:ptCount val="1"/>
                <c:pt idx="0">
                  <c:v>Cow Herd Size = 300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4530893397206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01-44F3-A7FB-04C21178F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Sheet1!$AJ$6:$AJ$11</c:f>
              <c:strCache>
                <c:ptCount val="6"/>
                <c:pt idx="0">
                  <c:v>Total Cost of Vaccination</c:v>
                </c:pt>
                <c:pt idx="1">
                  <c:v>Possible Loss (6% abortion)</c:v>
                </c:pt>
                <c:pt idx="2">
                  <c:v>Potential Saving (6% vs. 20% abortion)</c:v>
                </c:pt>
                <c:pt idx="3">
                  <c:v>Potential Saving (0% vs. 20% abortion)</c:v>
                </c:pt>
                <c:pt idx="4">
                  <c:v>Potential Saving (6% vs. 59% abortion)</c:v>
                </c:pt>
                <c:pt idx="5">
                  <c:v>Potential Saving (0% vs. 59% abortion)</c:v>
                </c:pt>
              </c:strCache>
            </c:strRef>
          </c:cat>
          <c:val>
            <c:numRef>
              <c:f>Sheet1!$AK$6:$AK$11</c:f>
              <c:numCache>
                <c:formatCode>"$"#,##0</c:formatCode>
                <c:ptCount val="6"/>
                <c:pt idx="0">
                  <c:v>-1209</c:v>
                </c:pt>
                <c:pt idx="1">
                  <c:v>-23214</c:v>
                </c:pt>
                <c:pt idx="2">
                  <c:v>50136</c:v>
                </c:pt>
                <c:pt idx="3">
                  <c:v>72141</c:v>
                </c:pt>
                <c:pt idx="4">
                  <c:v>193168.5</c:v>
                </c:pt>
                <c:pt idx="5">
                  <c:v>215173.5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1-44F3-A7FB-04C21178F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3346808"/>
        <c:axId val="713344184"/>
      </c:barChart>
      <c:catAx>
        <c:axId val="713346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344184"/>
        <c:crosses val="autoZero"/>
        <c:auto val="1"/>
        <c:lblAlgn val="ctr"/>
        <c:lblOffset val="100"/>
        <c:noMultiLvlLbl val="0"/>
      </c:catAx>
      <c:valAx>
        <c:axId val="7133441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713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614548181477316"/>
          <c:y val="0.20414365372214033"/>
          <c:w val="0.32135958005249343"/>
          <c:h val="0.1070524632696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Potential Cost-Benefit of Vaccinating against BVD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609902827145681"/>
          <c:y val="0.30534556108095923"/>
          <c:w val="0.49848665258306124"/>
          <c:h val="0.625068339242310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Sheet1!$AL$4</c:f>
              <c:strCache>
                <c:ptCount val="1"/>
                <c:pt idx="0">
                  <c:v>$/head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Sheet1!$AJ$6:$AJ$11</c:f>
              <c:strCache>
                <c:ptCount val="6"/>
                <c:pt idx="0">
                  <c:v>Total Cost of Vaccination</c:v>
                </c:pt>
                <c:pt idx="1">
                  <c:v>Possible Loss (6% abortion)</c:v>
                </c:pt>
                <c:pt idx="2">
                  <c:v>Potential Saving (6% vs. 20% abortion)</c:v>
                </c:pt>
                <c:pt idx="3">
                  <c:v>Potential Saving (0% vs. 20% abortion)</c:v>
                </c:pt>
                <c:pt idx="4">
                  <c:v>Potential Saving (6% vs. 59% abortion)</c:v>
                </c:pt>
                <c:pt idx="5">
                  <c:v>Potential Saving (0% vs. 59% abortion)</c:v>
                </c:pt>
              </c:strCache>
            </c:strRef>
          </c:cat>
          <c:val>
            <c:numRef>
              <c:f>Sheet1!$AL$6:$AL$11</c:f>
              <c:numCache>
                <c:formatCode>"$"#,##0</c:formatCode>
                <c:ptCount val="6"/>
                <c:pt idx="0">
                  <c:v>-4.03</c:v>
                </c:pt>
                <c:pt idx="1">
                  <c:v>-77.38</c:v>
                </c:pt>
                <c:pt idx="2">
                  <c:v>167.12</c:v>
                </c:pt>
                <c:pt idx="3">
                  <c:v>240.47</c:v>
                </c:pt>
                <c:pt idx="4">
                  <c:v>643.89499999999998</c:v>
                </c:pt>
                <c:pt idx="5">
                  <c:v>717.245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2F6-929C-C7FD6950F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3346808"/>
        <c:axId val="713344184"/>
      </c:barChart>
      <c:catAx>
        <c:axId val="713346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344184"/>
        <c:crosses val="autoZero"/>
        <c:auto val="1"/>
        <c:lblAlgn val="ctr"/>
        <c:lblOffset val="100"/>
        <c:noMultiLvlLbl val="0"/>
      </c:catAx>
      <c:valAx>
        <c:axId val="7133441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713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418747199283015"/>
          <c:y val="0.17947851453064656"/>
          <c:w val="0.1377962754655668"/>
          <c:h val="0.1070524632696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121226</xdr:colOff>
      <xdr:row>1</xdr:row>
      <xdr:rowOff>122463</xdr:rowOff>
    </xdr:from>
    <xdr:to>
      <xdr:col>26</xdr:col>
      <xdr:colOff>969818</xdr:colOff>
      <xdr:row>56</xdr:row>
      <xdr:rowOff>165786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CF4C4154-513C-4D82-9778-648A173E60AF}"/>
            </a:ext>
          </a:extLst>
        </xdr:cNvPr>
        <xdr:cNvGrpSpPr/>
      </xdr:nvGrpSpPr>
      <xdr:grpSpPr>
        <a:xfrm>
          <a:off x="7750751" y="322488"/>
          <a:ext cx="6944592" cy="10768473"/>
          <a:chOff x="17000644" y="62293"/>
          <a:chExt cx="6318768" cy="6202224"/>
        </a:xfrm>
      </xdr:grpSpPr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5776F200-8019-45F7-A960-260149A6C6FD}"/>
              </a:ext>
            </a:extLst>
          </xdr:cNvPr>
          <xdr:cNvGrpSpPr/>
        </xdr:nvGrpSpPr>
        <xdr:grpSpPr>
          <a:xfrm>
            <a:off x="17000644" y="62293"/>
            <a:ext cx="6318768" cy="6202224"/>
            <a:chOff x="16084780" y="62293"/>
            <a:chExt cx="6318767" cy="6202224"/>
          </a:xfrm>
        </xdr:grpSpPr>
        <xdr:sp macro="" textlink="">
          <xdr:nvSpPr>
            <xdr:cNvPr id="34" name="Freeform: Shape 33">
              <a:extLst>
                <a:ext uri="{FF2B5EF4-FFF2-40B4-BE49-F238E27FC236}">
                  <a16:creationId xmlns:a16="http://schemas.microsoft.com/office/drawing/2014/main" id="{0EB9AB57-6AA3-49E6-9C1A-8C485977985C}"/>
                </a:ext>
              </a:extLst>
            </xdr:cNvPr>
            <xdr:cNvSpPr/>
          </xdr:nvSpPr>
          <xdr:spPr>
            <a:xfrm>
              <a:off x="21686280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5" name="Freeform: Shape 34">
              <a:extLst>
                <a:ext uri="{FF2B5EF4-FFF2-40B4-BE49-F238E27FC236}">
                  <a16:creationId xmlns:a16="http://schemas.microsoft.com/office/drawing/2014/main" id="{3EBA759C-F9F6-42F8-8E25-4DC6FB313C9D}"/>
                </a:ext>
              </a:extLst>
            </xdr:cNvPr>
            <xdr:cNvSpPr/>
          </xdr:nvSpPr>
          <xdr:spPr>
            <a:xfrm>
              <a:off x="21685825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6" name="Freeform: Shape 35">
              <a:extLst>
                <a:ext uri="{FF2B5EF4-FFF2-40B4-BE49-F238E27FC236}">
                  <a16:creationId xmlns:a16="http://schemas.microsoft.com/office/drawing/2014/main" id="{139B6B12-4CD4-4D09-9764-BD2801642F2F}"/>
                </a:ext>
              </a:extLst>
            </xdr:cNvPr>
            <xdr:cNvSpPr/>
          </xdr:nvSpPr>
          <xdr:spPr>
            <a:xfrm>
              <a:off x="21684304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7" name="Freeform: Shape 36">
              <a:extLst>
                <a:ext uri="{FF2B5EF4-FFF2-40B4-BE49-F238E27FC236}">
                  <a16:creationId xmlns:a16="http://schemas.microsoft.com/office/drawing/2014/main" id="{14C28988-FF86-47FC-A9FD-E2A63478B256}"/>
                </a:ext>
              </a:extLst>
            </xdr:cNvPr>
            <xdr:cNvSpPr/>
          </xdr:nvSpPr>
          <xdr:spPr>
            <a:xfrm>
              <a:off x="21684304" y="2371293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8" name="Freeform: Shape 37">
              <a:extLst>
                <a:ext uri="{FF2B5EF4-FFF2-40B4-BE49-F238E27FC236}">
                  <a16:creationId xmlns:a16="http://schemas.microsoft.com/office/drawing/2014/main" id="{E9402A38-3E07-4BC5-8909-EFC038AA23A0}"/>
                </a:ext>
              </a:extLst>
            </xdr:cNvPr>
            <xdr:cNvSpPr/>
          </xdr:nvSpPr>
          <xdr:spPr>
            <a:xfrm>
              <a:off x="20455349" y="1421918"/>
              <a:ext cx="1264413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1264413" y="205036"/>
                  </a:lnTo>
                  <a:lnTo>
                    <a:pt x="1264413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9" name="Freeform: Shape 38">
              <a:extLst>
                <a:ext uri="{FF2B5EF4-FFF2-40B4-BE49-F238E27FC236}">
                  <a16:creationId xmlns:a16="http://schemas.microsoft.com/office/drawing/2014/main" id="{AE71FB4F-F8A8-46E2-A17E-71DD36E3B569}"/>
                </a:ext>
              </a:extLst>
            </xdr:cNvPr>
            <xdr:cNvSpPr/>
          </xdr:nvSpPr>
          <xdr:spPr>
            <a:xfrm>
              <a:off x="20421867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0" name="Freeform: Shape 39">
              <a:extLst>
                <a:ext uri="{FF2B5EF4-FFF2-40B4-BE49-F238E27FC236}">
                  <a16:creationId xmlns:a16="http://schemas.microsoft.com/office/drawing/2014/main" id="{5ED244F2-5890-4563-B1DB-AAB17D79413D}"/>
                </a:ext>
              </a:extLst>
            </xdr:cNvPr>
            <xdr:cNvSpPr/>
          </xdr:nvSpPr>
          <xdr:spPr>
            <a:xfrm>
              <a:off x="20421411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1" name="Freeform: Shape 40">
              <a:extLst>
                <a:ext uri="{FF2B5EF4-FFF2-40B4-BE49-F238E27FC236}">
                  <a16:creationId xmlns:a16="http://schemas.microsoft.com/office/drawing/2014/main" id="{35AD0298-7AAB-436A-B387-B1EE5496E829}"/>
                </a:ext>
              </a:extLst>
            </xdr:cNvPr>
            <xdr:cNvSpPr/>
          </xdr:nvSpPr>
          <xdr:spPr>
            <a:xfrm>
              <a:off x="20419891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2" name="Freeform: Shape 41">
              <a:extLst>
                <a:ext uri="{FF2B5EF4-FFF2-40B4-BE49-F238E27FC236}">
                  <a16:creationId xmlns:a16="http://schemas.microsoft.com/office/drawing/2014/main" id="{3AAF80DA-8ECC-4558-98E2-7442FE15375E}"/>
                </a:ext>
              </a:extLst>
            </xdr:cNvPr>
            <xdr:cNvSpPr/>
          </xdr:nvSpPr>
          <xdr:spPr>
            <a:xfrm>
              <a:off x="20419891" y="2371293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3" name="Freeform: Shape 42">
              <a:extLst>
                <a:ext uri="{FF2B5EF4-FFF2-40B4-BE49-F238E27FC236}">
                  <a16:creationId xmlns:a16="http://schemas.microsoft.com/office/drawing/2014/main" id="{764F662E-DA37-4FAF-B5FF-A8DAEF900645}"/>
                </a:ext>
              </a:extLst>
            </xdr:cNvPr>
            <xdr:cNvSpPr/>
          </xdr:nvSpPr>
          <xdr:spPr>
            <a:xfrm>
              <a:off x="20419891" y="1316692"/>
              <a:ext cx="91440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4" name="Freeform: Shape 43">
              <a:extLst>
                <a:ext uri="{FF2B5EF4-FFF2-40B4-BE49-F238E27FC236}">
                  <a16:creationId xmlns:a16="http://schemas.microsoft.com/office/drawing/2014/main" id="{F62D5C91-FEC1-4B71-A601-C2278AD44343}"/>
                </a:ext>
              </a:extLst>
            </xdr:cNvPr>
            <xdr:cNvSpPr/>
          </xdr:nvSpPr>
          <xdr:spPr>
            <a:xfrm>
              <a:off x="19157453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5" name="Freeform: Shape 44">
              <a:extLst>
                <a:ext uri="{FF2B5EF4-FFF2-40B4-BE49-F238E27FC236}">
                  <a16:creationId xmlns:a16="http://schemas.microsoft.com/office/drawing/2014/main" id="{4EB0F586-99AC-45A2-88CF-BA565FA90D1A}"/>
                </a:ext>
              </a:extLst>
            </xdr:cNvPr>
            <xdr:cNvSpPr/>
          </xdr:nvSpPr>
          <xdr:spPr>
            <a:xfrm>
              <a:off x="19156998" y="4387841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Freeform: Shape 45">
              <a:extLst>
                <a:ext uri="{FF2B5EF4-FFF2-40B4-BE49-F238E27FC236}">
                  <a16:creationId xmlns:a16="http://schemas.microsoft.com/office/drawing/2014/main" id="{21C6F589-B7F6-41DE-9296-87D9DFB584EA}"/>
                </a:ext>
              </a:extLst>
            </xdr:cNvPr>
            <xdr:cNvSpPr/>
          </xdr:nvSpPr>
          <xdr:spPr>
            <a:xfrm>
              <a:off x="19155477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7" name="Freeform: Shape 46">
              <a:extLst>
                <a:ext uri="{FF2B5EF4-FFF2-40B4-BE49-F238E27FC236}">
                  <a16:creationId xmlns:a16="http://schemas.microsoft.com/office/drawing/2014/main" id="{5DD9CD8E-8372-46F2-9617-9408C6919A75}"/>
                </a:ext>
              </a:extLst>
            </xdr:cNvPr>
            <xdr:cNvSpPr/>
          </xdr:nvSpPr>
          <xdr:spPr>
            <a:xfrm>
              <a:off x="19155477" y="2371293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8" name="Freeform: Shape 47">
              <a:extLst>
                <a:ext uri="{FF2B5EF4-FFF2-40B4-BE49-F238E27FC236}">
                  <a16:creationId xmlns:a16="http://schemas.microsoft.com/office/drawing/2014/main" id="{546FF430-FD4C-4158-8806-785D31DDC6BE}"/>
                </a:ext>
              </a:extLst>
            </xdr:cNvPr>
            <xdr:cNvSpPr/>
          </xdr:nvSpPr>
          <xdr:spPr>
            <a:xfrm>
              <a:off x="19201197" y="1421918"/>
              <a:ext cx="1264413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1264413" y="0"/>
                  </a:moveTo>
                  <a:lnTo>
                    <a:pt x="1264413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9" name="Freeform: Shape 48">
              <a:extLst>
                <a:ext uri="{FF2B5EF4-FFF2-40B4-BE49-F238E27FC236}">
                  <a16:creationId xmlns:a16="http://schemas.microsoft.com/office/drawing/2014/main" id="{F333687A-B343-47B3-BC2F-876DC84868B6}"/>
                </a:ext>
              </a:extLst>
            </xdr:cNvPr>
            <xdr:cNvSpPr/>
          </xdr:nvSpPr>
          <xdr:spPr>
            <a:xfrm>
              <a:off x="19186690" y="489386"/>
              <a:ext cx="1278920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1278920" y="205036"/>
                  </a:lnTo>
                  <a:lnTo>
                    <a:pt x="1278920" y="300872"/>
                  </a:lnTo>
                </a:path>
              </a:pathLst>
            </a:custGeom>
            <a:noFill/>
            <a:ln>
              <a:solidFill>
                <a:schemeClr val="accent6"/>
              </a:solidFill>
            </a:ln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0" name="Freeform: Shape 49">
              <a:extLst>
                <a:ext uri="{FF2B5EF4-FFF2-40B4-BE49-F238E27FC236}">
                  <a16:creationId xmlns:a16="http://schemas.microsoft.com/office/drawing/2014/main" id="{973D7AFF-D484-4714-A619-6891787A40F6}"/>
                </a:ext>
              </a:extLst>
            </xdr:cNvPr>
            <xdr:cNvSpPr/>
          </xdr:nvSpPr>
          <xdr:spPr>
            <a:xfrm>
              <a:off x="17893040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1" name="Freeform: Shape 50">
              <a:extLst>
                <a:ext uri="{FF2B5EF4-FFF2-40B4-BE49-F238E27FC236}">
                  <a16:creationId xmlns:a16="http://schemas.microsoft.com/office/drawing/2014/main" id="{DECEB3C7-50DD-4D6F-BFFB-569D246471F6}"/>
                </a:ext>
              </a:extLst>
            </xdr:cNvPr>
            <xdr:cNvSpPr/>
          </xdr:nvSpPr>
          <xdr:spPr>
            <a:xfrm>
              <a:off x="17892585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2" name="Freeform: Shape 51">
              <a:extLst>
                <a:ext uri="{FF2B5EF4-FFF2-40B4-BE49-F238E27FC236}">
                  <a16:creationId xmlns:a16="http://schemas.microsoft.com/office/drawing/2014/main" id="{BEBFFD26-EC20-478A-AFE5-C0B3666B69C5}"/>
                </a:ext>
              </a:extLst>
            </xdr:cNvPr>
            <xdr:cNvSpPr/>
          </xdr:nvSpPr>
          <xdr:spPr>
            <a:xfrm>
              <a:off x="17891064" y="3286396"/>
              <a:ext cx="91440" cy="4148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18998"/>
                  </a:lnTo>
                  <a:lnTo>
                    <a:pt x="47240" y="318998"/>
                  </a:lnTo>
                  <a:lnTo>
                    <a:pt x="47240" y="414835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Freeform: Shape 52">
              <a:extLst>
                <a:ext uri="{FF2B5EF4-FFF2-40B4-BE49-F238E27FC236}">
                  <a16:creationId xmlns:a16="http://schemas.microsoft.com/office/drawing/2014/main" id="{15301974-70E6-47A5-9173-E16F6026D39E}"/>
                </a:ext>
              </a:extLst>
            </xdr:cNvPr>
            <xdr:cNvSpPr/>
          </xdr:nvSpPr>
          <xdr:spPr>
            <a:xfrm>
              <a:off x="17891064" y="2371293"/>
              <a:ext cx="91440" cy="2203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20301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4" name="Freeform: Shape 53">
              <a:extLst>
                <a:ext uri="{FF2B5EF4-FFF2-40B4-BE49-F238E27FC236}">
                  <a16:creationId xmlns:a16="http://schemas.microsoft.com/office/drawing/2014/main" id="{11F1679D-F005-410A-9C3D-1758C80A53A3}"/>
                </a:ext>
              </a:extLst>
            </xdr:cNvPr>
            <xdr:cNvSpPr/>
          </xdr:nvSpPr>
          <xdr:spPr>
            <a:xfrm>
              <a:off x="17304577" y="1421918"/>
              <a:ext cx="632206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632206" y="205036"/>
                  </a:lnTo>
                  <a:lnTo>
                    <a:pt x="632206" y="30087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5" name="Freeform: Shape 54">
              <a:extLst>
                <a:ext uri="{FF2B5EF4-FFF2-40B4-BE49-F238E27FC236}">
                  <a16:creationId xmlns:a16="http://schemas.microsoft.com/office/drawing/2014/main" id="{D22E0B7A-3FB0-4654-B865-804A872D46D2}"/>
                </a:ext>
              </a:extLst>
            </xdr:cNvPr>
            <xdr:cNvSpPr/>
          </xdr:nvSpPr>
          <xdr:spPr>
            <a:xfrm>
              <a:off x="16628626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6" name="Freeform: Shape 55">
              <a:extLst>
                <a:ext uri="{FF2B5EF4-FFF2-40B4-BE49-F238E27FC236}">
                  <a16:creationId xmlns:a16="http://schemas.microsoft.com/office/drawing/2014/main" id="{4EB5497F-17EF-4924-B972-C8C40D8E6A95}"/>
                </a:ext>
              </a:extLst>
            </xdr:cNvPr>
            <xdr:cNvSpPr/>
          </xdr:nvSpPr>
          <xdr:spPr>
            <a:xfrm>
              <a:off x="16628171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7" name="Freeform: Shape 56">
              <a:extLst>
                <a:ext uri="{FF2B5EF4-FFF2-40B4-BE49-F238E27FC236}">
                  <a16:creationId xmlns:a16="http://schemas.microsoft.com/office/drawing/2014/main" id="{99D3BE49-AFA6-469B-AEA3-B1099D8AFA47}"/>
                </a:ext>
              </a:extLst>
            </xdr:cNvPr>
            <xdr:cNvSpPr/>
          </xdr:nvSpPr>
          <xdr:spPr>
            <a:xfrm>
              <a:off x="16626650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8" name="Freeform: Shape 57">
              <a:extLst>
                <a:ext uri="{FF2B5EF4-FFF2-40B4-BE49-F238E27FC236}">
                  <a16:creationId xmlns:a16="http://schemas.microsoft.com/office/drawing/2014/main" id="{6E18C746-8316-457F-B162-64C5AEAA4C92}"/>
                </a:ext>
              </a:extLst>
            </xdr:cNvPr>
            <xdr:cNvSpPr/>
          </xdr:nvSpPr>
          <xdr:spPr>
            <a:xfrm>
              <a:off x="16626650" y="2375502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9" name="Freeform: Shape 58">
              <a:extLst>
                <a:ext uri="{FF2B5EF4-FFF2-40B4-BE49-F238E27FC236}">
                  <a16:creationId xmlns:a16="http://schemas.microsoft.com/office/drawing/2014/main" id="{B77E5AC1-E520-4060-8B90-E6F11AA64BD9}"/>
                </a:ext>
              </a:extLst>
            </xdr:cNvPr>
            <xdr:cNvSpPr/>
          </xdr:nvSpPr>
          <xdr:spPr>
            <a:xfrm>
              <a:off x="16672370" y="1421918"/>
              <a:ext cx="632206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632206" y="0"/>
                  </a:moveTo>
                  <a:lnTo>
                    <a:pt x="632206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60" name="Freeform: Shape 59">
              <a:extLst>
                <a:ext uri="{FF2B5EF4-FFF2-40B4-BE49-F238E27FC236}">
                  <a16:creationId xmlns:a16="http://schemas.microsoft.com/office/drawing/2014/main" id="{A94EB21A-655E-4A4D-906B-D6310F03DD22}"/>
                </a:ext>
              </a:extLst>
            </xdr:cNvPr>
            <xdr:cNvSpPr/>
          </xdr:nvSpPr>
          <xdr:spPr>
            <a:xfrm>
              <a:off x="17304577" y="489386"/>
              <a:ext cx="1882112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1882112" y="0"/>
                  </a:moveTo>
                  <a:lnTo>
                    <a:pt x="1882112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  <a:ln>
              <a:solidFill>
                <a:schemeClr val="accent6"/>
              </a:solidFill>
            </a:ln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61" name="Rectangle: Rounded Corners 60">
              <a:extLst>
                <a:ext uri="{FF2B5EF4-FFF2-40B4-BE49-F238E27FC236}">
                  <a16:creationId xmlns:a16="http://schemas.microsoft.com/office/drawing/2014/main" id="{5321EEDC-79F1-4F89-A962-5D3378442A54}"/>
                </a:ext>
              </a:extLst>
            </xdr:cNvPr>
            <xdr:cNvSpPr/>
          </xdr:nvSpPr>
          <xdr:spPr>
            <a:xfrm>
              <a:off x="16084780" y="62293"/>
              <a:ext cx="6203820" cy="296606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2">
          <xdr:nvSpPr>
            <xdr:cNvPr id="62" name="Freeform: Shape 61">
              <a:extLst>
                <a:ext uri="{FF2B5EF4-FFF2-40B4-BE49-F238E27FC236}">
                  <a16:creationId xmlns:a16="http://schemas.microsoft.com/office/drawing/2014/main" id="{2DAC5AD0-986E-447F-B71F-E08F4D687FEB}"/>
                </a:ext>
              </a:extLst>
            </xdr:cNvPr>
            <xdr:cNvSpPr/>
          </xdr:nvSpPr>
          <xdr:spPr>
            <a:xfrm>
              <a:off x="16199727" y="171492"/>
              <a:ext cx="6203820" cy="296606"/>
            </a:xfrm>
            <a:custGeom>
              <a:avLst/>
              <a:gdLst>
                <a:gd name="connsiteX0" fmla="*/ 0 w 6203820"/>
                <a:gd name="connsiteY0" fmla="*/ 29661 h 296606"/>
                <a:gd name="connsiteX1" fmla="*/ 29661 w 6203820"/>
                <a:gd name="connsiteY1" fmla="*/ 0 h 296606"/>
                <a:gd name="connsiteX2" fmla="*/ 6174159 w 6203820"/>
                <a:gd name="connsiteY2" fmla="*/ 0 h 296606"/>
                <a:gd name="connsiteX3" fmla="*/ 6203820 w 6203820"/>
                <a:gd name="connsiteY3" fmla="*/ 29661 h 296606"/>
                <a:gd name="connsiteX4" fmla="*/ 6203820 w 6203820"/>
                <a:gd name="connsiteY4" fmla="*/ 266945 h 296606"/>
                <a:gd name="connsiteX5" fmla="*/ 6174159 w 6203820"/>
                <a:gd name="connsiteY5" fmla="*/ 296606 h 296606"/>
                <a:gd name="connsiteX6" fmla="*/ 29661 w 6203820"/>
                <a:gd name="connsiteY6" fmla="*/ 296606 h 296606"/>
                <a:gd name="connsiteX7" fmla="*/ 0 w 6203820"/>
                <a:gd name="connsiteY7" fmla="*/ 266945 h 296606"/>
                <a:gd name="connsiteX8" fmla="*/ 0 w 6203820"/>
                <a:gd name="connsiteY8" fmla="*/ 29661 h 2966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203820" h="296606">
                  <a:moveTo>
                    <a:pt x="0" y="29661"/>
                  </a:moveTo>
                  <a:cubicBezTo>
                    <a:pt x="0" y="13280"/>
                    <a:pt x="13280" y="0"/>
                    <a:pt x="29661" y="0"/>
                  </a:cubicBezTo>
                  <a:lnTo>
                    <a:pt x="6174159" y="0"/>
                  </a:lnTo>
                  <a:cubicBezTo>
                    <a:pt x="6190540" y="0"/>
                    <a:pt x="6203820" y="13280"/>
                    <a:pt x="6203820" y="29661"/>
                  </a:cubicBezTo>
                  <a:lnTo>
                    <a:pt x="6203820" y="266945"/>
                  </a:lnTo>
                  <a:cubicBezTo>
                    <a:pt x="6203820" y="283326"/>
                    <a:pt x="6190540" y="296606"/>
                    <a:pt x="6174159" y="296606"/>
                  </a:cubicBezTo>
                  <a:lnTo>
                    <a:pt x="29661" y="296606"/>
                  </a:lnTo>
                  <a:cubicBezTo>
                    <a:pt x="13280" y="296606"/>
                    <a:pt x="0" y="283326"/>
                    <a:pt x="0" y="266945"/>
                  </a:cubicBezTo>
                  <a:lnTo>
                    <a:pt x="0" y="29661"/>
                  </a:lnTo>
                  <a:close/>
                </a:path>
              </a:pathLst>
            </a:custGeom>
            <a:ln>
              <a:solidFill>
                <a:schemeClr val="accent6"/>
              </a:solidFill>
            </a:ln>
          </xdr:spPr>
          <xdr:style>
            <a:lnRef idx="2">
              <a:schemeClr val="accent1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67" tIns="39167" rIns="39167" bIns="39167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095CA055-D314-4763-9E2E-8D5A2AB56B4D}" type="TxLink">
                <a:rPr lang="en-US" sz="1300" b="1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Did you vaccinate for Bovine Viral Disease (BVD)? What will happen to a herd with 300 cows?</a:t>
              </a:fld>
              <a:endParaRPr lang="en-US" sz="1300" b="1" kern="1200">
                <a:latin typeface="+mn-lt"/>
              </a:endParaRPr>
            </a:p>
          </xdr:txBody>
        </xdr:sp>
        <xdr:sp macro="" textlink="">
          <xdr:nvSpPr>
            <xdr:cNvPr id="63" name="Rectangle: Rounded Corners 62">
              <a:extLst>
                <a:ext uri="{FF2B5EF4-FFF2-40B4-BE49-F238E27FC236}">
                  <a16:creationId xmlns:a16="http://schemas.microsoft.com/office/drawing/2014/main" id="{9741554C-07CE-449F-A047-4C84C2A2A6D1}"/>
                </a:ext>
              </a:extLst>
            </xdr:cNvPr>
            <xdr:cNvSpPr/>
          </xdr:nvSpPr>
          <xdr:spPr>
            <a:xfrm>
              <a:off x="16147203" y="659772"/>
              <a:ext cx="2314748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4" name="Freeform: Shape 63">
              <a:extLst>
                <a:ext uri="{FF2B5EF4-FFF2-40B4-BE49-F238E27FC236}">
                  <a16:creationId xmlns:a16="http://schemas.microsoft.com/office/drawing/2014/main" id="{79B11530-349B-476C-BC3D-CEAB9B44909F}"/>
                </a:ext>
              </a:extLst>
            </xdr:cNvPr>
            <xdr:cNvSpPr/>
          </xdr:nvSpPr>
          <xdr:spPr>
            <a:xfrm>
              <a:off x="16262149" y="768971"/>
              <a:ext cx="2314748" cy="656920"/>
            </a:xfrm>
            <a:custGeom>
              <a:avLst/>
              <a:gdLst>
                <a:gd name="connsiteX0" fmla="*/ 0 w 2314748"/>
                <a:gd name="connsiteY0" fmla="*/ 65692 h 656920"/>
                <a:gd name="connsiteX1" fmla="*/ 65692 w 2314748"/>
                <a:gd name="connsiteY1" fmla="*/ 0 h 656920"/>
                <a:gd name="connsiteX2" fmla="*/ 2249056 w 2314748"/>
                <a:gd name="connsiteY2" fmla="*/ 0 h 656920"/>
                <a:gd name="connsiteX3" fmla="*/ 2314748 w 2314748"/>
                <a:gd name="connsiteY3" fmla="*/ 65692 h 656920"/>
                <a:gd name="connsiteX4" fmla="*/ 2314748 w 2314748"/>
                <a:gd name="connsiteY4" fmla="*/ 591228 h 656920"/>
                <a:gd name="connsiteX5" fmla="*/ 2249056 w 2314748"/>
                <a:gd name="connsiteY5" fmla="*/ 656920 h 656920"/>
                <a:gd name="connsiteX6" fmla="*/ 65692 w 2314748"/>
                <a:gd name="connsiteY6" fmla="*/ 656920 h 656920"/>
                <a:gd name="connsiteX7" fmla="*/ 0 w 2314748"/>
                <a:gd name="connsiteY7" fmla="*/ 591228 h 656920"/>
                <a:gd name="connsiteX8" fmla="*/ 0 w 2314748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314748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2249056" y="0"/>
                  </a:lnTo>
                  <a:cubicBezTo>
                    <a:pt x="2285337" y="0"/>
                    <a:pt x="2314748" y="29411"/>
                    <a:pt x="2314748" y="65692"/>
                  </a:cubicBezTo>
                  <a:lnTo>
                    <a:pt x="2314748" y="591228"/>
                  </a:lnTo>
                  <a:cubicBezTo>
                    <a:pt x="2314748" y="627509"/>
                    <a:pt x="2285337" y="656920"/>
                    <a:pt x="2249056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b="1" kern="1200">
                  <a:latin typeface="+mn-lt"/>
                </a:rPr>
                <a:t>Yes.</a:t>
              </a:r>
              <a:r>
                <a:rPr lang="en-US" sz="1200" kern="1200">
                  <a:latin typeface="+mn-lt"/>
                </a:rPr>
                <a:t> 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That cost you $4.03/head, if you include your labour and the vaccine shot.</a:t>
              </a:r>
            </a:p>
          </xdr:txBody>
        </xdr:sp>
        <xdr:sp macro="" textlink="">
          <xdr:nvSpPr>
            <xdr:cNvPr id="65" name="Rectangle: Rounded Corners 64">
              <a:extLst>
                <a:ext uri="{FF2B5EF4-FFF2-40B4-BE49-F238E27FC236}">
                  <a16:creationId xmlns:a16="http://schemas.microsoft.com/office/drawing/2014/main" id="{37017780-4649-466A-A8CB-9CFF603953C9}"/>
                </a:ext>
              </a:extLst>
            </xdr:cNvPr>
            <xdr:cNvSpPr/>
          </xdr:nvSpPr>
          <xdr:spPr>
            <a:xfrm>
              <a:off x="16155110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6" name="Freeform: Shape 65">
              <a:extLst>
                <a:ext uri="{FF2B5EF4-FFF2-40B4-BE49-F238E27FC236}">
                  <a16:creationId xmlns:a16="http://schemas.microsoft.com/office/drawing/2014/main" id="{537CA194-750A-444B-A526-488C6F22C3B4}"/>
                </a:ext>
              </a:extLst>
            </xdr:cNvPr>
            <xdr:cNvSpPr/>
          </xdr:nvSpPr>
          <xdr:spPr>
            <a:xfrm>
              <a:off x="16270057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b="0" kern="1200">
                  <a:latin typeface="+mn-lt"/>
                </a:rPr>
                <a:t>Best Case Scenario</a:t>
              </a:r>
              <a:r>
                <a:rPr lang="en-US" sz="1200" kern="1200">
                  <a:latin typeface="+mn-lt"/>
                </a:rPr>
                <a:t>: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don't have an outbreak</a:t>
              </a:r>
            </a:p>
          </xdr:txBody>
        </xdr:sp>
        <xdr:sp macro="" textlink="">
          <xdr:nvSpPr>
            <xdr:cNvPr id="67" name="Rectangle: Rounded Corners 66">
              <a:extLst>
                <a:ext uri="{FF2B5EF4-FFF2-40B4-BE49-F238E27FC236}">
                  <a16:creationId xmlns:a16="http://schemas.microsoft.com/office/drawing/2014/main" id="{14A9ACFE-A2EC-4CD7-AB81-DF99B8B2BFA7}"/>
                </a:ext>
              </a:extLst>
            </xdr:cNvPr>
            <xdr:cNvSpPr/>
          </xdr:nvSpPr>
          <xdr:spPr>
            <a:xfrm>
              <a:off x="16155110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8" name="Freeform: Shape 67">
              <a:extLst>
                <a:ext uri="{FF2B5EF4-FFF2-40B4-BE49-F238E27FC236}">
                  <a16:creationId xmlns:a16="http://schemas.microsoft.com/office/drawing/2014/main" id="{F90664FC-68F2-4124-AACD-23E5F0870ED0}"/>
                </a:ext>
              </a:extLst>
            </xdr:cNvPr>
            <xdr:cNvSpPr/>
          </xdr:nvSpPr>
          <xdr:spPr>
            <a:xfrm>
              <a:off x="16270057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None of your cows abort due to BVD</a:t>
              </a:r>
            </a:p>
          </xdr:txBody>
        </xdr:sp>
        <xdr:sp macro="" textlink="">
          <xdr:nvSpPr>
            <xdr:cNvPr id="69" name="Rectangle: Rounded Corners 68">
              <a:extLst>
                <a:ext uri="{FF2B5EF4-FFF2-40B4-BE49-F238E27FC236}">
                  <a16:creationId xmlns:a16="http://schemas.microsoft.com/office/drawing/2014/main" id="{AAE21FE9-5D95-4B07-8224-52CC75B49D97}"/>
                </a:ext>
              </a:extLst>
            </xdr:cNvPr>
            <xdr:cNvSpPr/>
          </xdr:nvSpPr>
          <xdr:spPr>
            <a:xfrm>
              <a:off x="16156631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0" name="Freeform: Shape 69">
              <a:extLst>
                <a:ext uri="{FF2B5EF4-FFF2-40B4-BE49-F238E27FC236}">
                  <a16:creationId xmlns:a16="http://schemas.microsoft.com/office/drawing/2014/main" id="{88FF85E5-F954-4ECC-B48D-345E8111076F}"/>
                </a:ext>
              </a:extLst>
            </xdr:cNvPr>
            <xdr:cNvSpPr/>
          </xdr:nvSpPr>
          <xdr:spPr>
            <a:xfrm>
              <a:off x="16271578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haven't lost anything</a:t>
              </a:r>
            </a:p>
          </xdr:txBody>
        </xdr:sp>
        <xdr:sp macro="" textlink="">
          <xdr:nvSpPr>
            <xdr:cNvPr id="71" name="Rectangle: Rounded Corners 70">
              <a:extLst>
                <a:ext uri="{FF2B5EF4-FFF2-40B4-BE49-F238E27FC236}">
                  <a16:creationId xmlns:a16="http://schemas.microsoft.com/office/drawing/2014/main" id="{501B4FAE-4F8D-415D-A607-110CD59B03C4}"/>
                </a:ext>
              </a:extLst>
            </xdr:cNvPr>
            <xdr:cNvSpPr/>
          </xdr:nvSpPr>
          <xdr:spPr>
            <a:xfrm>
              <a:off x="16157086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2" name="Freeform: Shape 71">
              <a:extLst>
                <a:ext uri="{FF2B5EF4-FFF2-40B4-BE49-F238E27FC236}">
                  <a16:creationId xmlns:a16="http://schemas.microsoft.com/office/drawing/2014/main" id="{2BB21403-379D-4114-AEA8-49B1E7A155B2}"/>
                </a:ext>
              </a:extLst>
            </xdr:cNvPr>
            <xdr:cNvSpPr/>
          </xdr:nvSpPr>
          <xdr:spPr>
            <a:xfrm>
              <a:off x="16272033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</a:t>
              </a:r>
              <a:r>
                <a:rPr lang="en-US" sz="1200" kern="1200" baseline="0">
                  <a:latin typeface="+mn-lt"/>
                </a:rPr>
                <a:t> haven't lost anything</a:t>
              </a:r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73" name="Rectangle: Rounded Corners 72">
              <a:extLst>
                <a:ext uri="{FF2B5EF4-FFF2-40B4-BE49-F238E27FC236}">
                  <a16:creationId xmlns:a16="http://schemas.microsoft.com/office/drawing/2014/main" id="{2914A1D5-708D-4CD5-8062-1A3D2589D8F4}"/>
                </a:ext>
              </a:extLst>
            </xdr:cNvPr>
            <xdr:cNvSpPr/>
          </xdr:nvSpPr>
          <xdr:spPr>
            <a:xfrm>
              <a:off x="16164411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6">
          <xdr:nvSpPr>
            <xdr:cNvPr id="74" name="Freeform: Shape 73">
              <a:extLst>
                <a:ext uri="{FF2B5EF4-FFF2-40B4-BE49-F238E27FC236}">
                  <a16:creationId xmlns:a16="http://schemas.microsoft.com/office/drawing/2014/main" id="{72BBAC10-2132-41B4-9A37-058AA5A12B30}"/>
                </a:ext>
              </a:extLst>
            </xdr:cNvPr>
            <xdr:cNvSpPr/>
          </xdr:nvSpPr>
          <xdr:spPr>
            <a:xfrm>
              <a:off x="16279357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8E85F90D-DA12-4CCC-81C5-E1751F6A37F0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cost is $1,209 or $4.03 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75" name="Rectangle: Rounded Corners 74">
              <a:extLst>
                <a:ext uri="{FF2B5EF4-FFF2-40B4-BE49-F238E27FC236}">
                  <a16:creationId xmlns:a16="http://schemas.microsoft.com/office/drawing/2014/main" id="{562ABF70-BCC6-40FC-93F0-8688D4377B4F}"/>
                </a:ext>
              </a:extLst>
            </xdr:cNvPr>
            <xdr:cNvSpPr/>
          </xdr:nvSpPr>
          <xdr:spPr>
            <a:xfrm>
              <a:off x="17419524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6" name="Freeform: Shape 75">
              <a:extLst>
                <a:ext uri="{FF2B5EF4-FFF2-40B4-BE49-F238E27FC236}">
                  <a16:creationId xmlns:a16="http://schemas.microsoft.com/office/drawing/2014/main" id="{7D6A4165-FF94-4EC2-969F-A3441CCE3DBD}"/>
                </a:ext>
              </a:extLst>
            </xdr:cNvPr>
            <xdr:cNvSpPr/>
          </xdr:nvSpPr>
          <xdr:spPr>
            <a:xfrm>
              <a:off x="17534471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 an outbreak.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Some cows still get sick. ~6% of your cows abort calves</a:t>
              </a:r>
            </a:p>
          </xdr:txBody>
        </xdr:sp>
        <xdr:sp macro="" textlink="">
          <xdr:nvSpPr>
            <xdr:cNvPr id="77" name="Rectangle: Rounded Corners 76">
              <a:extLst>
                <a:ext uri="{FF2B5EF4-FFF2-40B4-BE49-F238E27FC236}">
                  <a16:creationId xmlns:a16="http://schemas.microsoft.com/office/drawing/2014/main" id="{F32C411E-FBF1-40D8-ACB9-CC76A94DF56D}"/>
                </a:ext>
              </a:extLst>
            </xdr:cNvPr>
            <xdr:cNvSpPr/>
          </xdr:nvSpPr>
          <xdr:spPr>
            <a:xfrm>
              <a:off x="17419524" y="24947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L$5">
          <xdr:nvSpPr>
            <xdr:cNvPr id="78" name="Freeform: Shape 77">
              <a:extLst>
                <a:ext uri="{FF2B5EF4-FFF2-40B4-BE49-F238E27FC236}">
                  <a16:creationId xmlns:a16="http://schemas.microsoft.com/office/drawing/2014/main" id="{A38647F7-7B34-40DB-904B-519D36831DAF}"/>
                </a:ext>
              </a:extLst>
            </xdr:cNvPr>
            <xdr:cNvSpPr/>
          </xdr:nvSpPr>
          <xdr:spPr>
            <a:xfrm>
              <a:off x="17534471" y="2603986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</xdr:spPr>
          <xdr:style>
            <a:lnRef idx="2">
              <a:schemeClr val="accent1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B6570D8F-07B4-4FD4-8FA9-693341464B15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18 head of your cows abort due to BVD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79" name="Rectangle: Rounded Corners 78">
              <a:extLst>
                <a:ext uri="{FF2B5EF4-FFF2-40B4-BE49-F238E27FC236}">
                  <a16:creationId xmlns:a16="http://schemas.microsoft.com/office/drawing/2014/main" id="{25D49282-744D-4E15-88CA-9F9635275BDB}"/>
                </a:ext>
              </a:extLst>
            </xdr:cNvPr>
            <xdr:cNvSpPr/>
          </xdr:nvSpPr>
          <xdr:spPr>
            <a:xfrm>
              <a:off x="17421045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13">
          <xdr:nvSpPr>
            <xdr:cNvPr id="80" name="Freeform: Shape 79">
              <a:extLst>
                <a:ext uri="{FF2B5EF4-FFF2-40B4-BE49-F238E27FC236}">
                  <a16:creationId xmlns:a16="http://schemas.microsoft.com/office/drawing/2014/main" id="{ED61E095-EB27-4002-9127-2A652FBE92EB}"/>
                </a:ext>
              </a:extLst>
            </xdr:cNvPr>
            <xdr:cNvSpPr/>
          </xdr:nvSpPr>
          <xdr:spPr>
            <a:xfrm>
              <a:off x="17535991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5BA5F73B-C902-4C0F-BBA9-F9BE13CB54FF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gross loss is $19,305 or $64/head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81" name="Rectangle: Rounded Corners 80">
              <a:extLst>
                <a:ext uri="{FF2B5EF4-FFF2-40B4-BE49-F238E27FC236}">
                  <a16:creationId xmlns:a16="http://schemas.microsoft.com/office/drawing/2014/main" id="{5482994A-F02C-47C7-9661-FA6FD5F09F5B}"/>
                </a:ext>
              </a:extLst>
            </xdr:cNvPr>
            <xdr:cNvSpPr/>
          </xdr:nvSpPr>
          <xdr:spPr>
            <a:xfrm>
              <a:off x="17421500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35">
          <xdr:nvSpPr>
            <xdr:cNvPr id="82" name="Freeform: Shape 81">
              <a:extLst>
                <a:ext uri="{FF2B5EF4-FFF2-40B4-BE49-F238E27FC236}">
                  <a16:creationId xmlns:a16="http://schemas.microsoft.com/office/drawing/2014/main" id="{060F13F1-3CE9-477E-B24E-92DDDD0491ED}"/>
                </a:ext>
              </a:extLst>
            </xdr:cNvPr>
            <xdr:cNvSpPr/>
          </xdr:nvSpPr>
          <xdr:spPr>
            <a:xfrm>
              <a:off x="17536446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2B389D26-6D59-40CA-B003-9E3110E21668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That's a net loss of $2,700  or $9/head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83" name="Rectangle: Rounded Corners 82">
              <a:extLst>
                <a:ext uri="{FF2B5EF4-FFF2-40B4-BE49-F238E27FC236}">
                  <a16:creationId xmlns:a16="http://schemas.microsoft.com/office/drawing/2014/main" id="{769F29B5-14FE-4D2B-9857-FC95225C629D}"/>
                </a:ext>
              </a:extLst>
            </xdr:cNvPr>
            <xdr:cNvSpPr/>
          </xdr:nvSpPr>
          <xdr:spPr>
            <a:xfrm>
              <a:off x="17428824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9">
          <xdr:nvSpPr>
            <xdr:cNvPr id="84" name="Freeform: Shape 83">
              <a:extLst>
                <a:ext uri="{FF2B5EF4-FFF2-40B4-BE49-F238E27FC236}">
                  <a16:creationId xmlns:a16="http://schemas.microsoft.com/office/drawing/2014/main" id="{7C0780DE-A196-4B03-91C0-525C7FD32ED3}"/>
                </a:ext>
              </a:extLst>
            </xdr:cNvPr>
            <xdr:cNvSpPr/>
          </xdr:nvSpPr>
          <xdr:spPr>
            <a:xfrm>
              <a:off x="17543771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9C704876-4BC5-4571-82B0-762ED68C2A64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loss: $23,214 or $77/head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85" name="Rectangle: Rounded Corners 84">
              <a:extLst>
                <a:ext uri="{FF2B5EF4-FFF2-40B4-BE49-F238E27FC236}">
                  <a16:creationId xmlns:a16="http://schemas.microsoft.com/office/drawing/2014/main" id="{1A7B07F4-FD06-4904-BDFB-9D2C1CFCC6D5}"/>
                </a:ext>
              </a:extLst>
            </xdr:cNvPr>
            <xdr:cNvSpPr/>
          </xdr:nvSpPr>
          <xdr:spPr>
            <a:xfrm>
              <a:off x="18705044" y="659772"/>
              <a:ext cx="3521133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86" name="Freeform: Shape 85">
              <a:extLst>
                <a:ext uri="{FF2B5EF4-FFF2-40B4-BE49-F238E27FC236}">
                  <a16:creationId xmlns:a16="http://schemas.microsoft.com/office/drawing/2014/main" id="{C3D179D6-0C0E-4BB8-9F95-4372F4CE3369}"/>
                </a:ext>
              </a:extLst>
            </xdr:cNvPr>
            <xdr:cNvSpPr/>
          </xdr:nvSpPr>
          <xdr:spPr>
            <a:xfrm>
              <a:off x="18819990" y="768971"/>
              <a:ext cx="3521133" cy="656920"/>
            </a:xfrm>
            <a:custGeom>
              <a:avLst/>
              <a:gdLst>
                <a:gd name="connsiteX0" fmla="*/ 0 w 3521133"/>
                <a:gd name="connsiteY0" fmla="*/ 65692 h 656920"/>
                <a:gd name="connsiteX1" fmla="*/ 65692 w 3521133"/>
                <a:gd name="connsiteY1" fmla="*/ 0 h 656920"/>
                <a:gd name="connsiteX2" fmla="*/ 3455441 w 3521133"/>
                <a:gd name="connsiteY2" fmla="*/ 0 h 656920"/>
                <a:gd name="connsiteX3" fmla="*/ 3521133 w 3521133"/>
                <a:gd name="connsiteY3" fmla="*/ 65692 h 656920"/>
                <a:gd name="connsiteX4" fmla="*/ 3521133 w 3521133"/>
                <a:gd name="connsiteY4" fmla="*/ 591228 h 656920"/>
                <a:gd name="connsiteX5" fmla="*/ 3455441 w 3521133"/>
                <a:gd name="connsiteY5" fmla="*/ 656920 h 656920"/>
                <a:gd name="connsiteX6" fmla="*/ 65692 w 3521133"/>
                <a:gd name="connsiteY6" fmla="*/ 656920 h 656920"/>
                <a:gd name="connsiteX7" fmla="*/ 0 w 3521133"/>
                <a:gd name="connsiteY7" fmla="*/ 591228 h 656920"/>
                <a:gd name="connsiteX8" fmla="*/ 0 w 3521133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521133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3455441" y="0"/>
                  </a:lnTo>
                  <a:cubicBezTo>
                    <a:pt x="3491722" y="0"/>
                    <a:pt x="3521133" y="29411"/>
                    <a:pt x="3521133" y="65692"/>
                  </a:cubicBezTo>
                  <a:lnTo>
                    <a:pt x="3521133" y="591228"/>
                  </a:lnTo>
                  <a:cubicBezTo>
                    <a:pt x="3521133" y="627509"/>
                    <a:pt x="3491722" y="656920"/>
                    <a:pt x="3455441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b="1" kern="1200">
                  <a:latin typeface="+mn-lt"/>
                </a:rPr>
                <a:t>No.  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You've save some money and time here because you haven't vaccinated. But then you may get a BVD outbreak.</a:t>
              </a:r>
            </a:p>
          </xdr:txBody>
        </xdr:sp>
        <xdr:sp macro="" textlink="">
          <xdr:nvSpPr>
            <xdr:cNvPr id="87" name="Rectangle: Rounded Corners 86">
              <a:extLst>
                <a:ext uri="{FF2B5EF4-FFF2-40B4-BE49-F238E27FC236}">
                  <a16:creationId xmlns:a16="http://schemas.microsoft.com/office/drawing/2014/main" id="{825F31B2-E059-465F-A3DA-609EBAED43F1}"/>
                </a:ext>
              </a:extLst>
            </xdr:cNvPr>
            <xdr:cNvSpPr/>
          </xdr:nvSpPr>
          <xdr:spPr>
            <a:xfrm>
              <a:off x="18683937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88" name="Freeform: Shape 87">
              <a:extLst>
                <a:ext uri="{FF2B5EF4-FFF2-40B4-BE49-F238E27FC236}">
                  <a16:creationId xmlns:a16="http://schemas.microsoft.com/office/drawing/2014/main" id="{A15BF363-EE58-4380-8A6F-579FE1F9931B}"/>
                </a:ext>
              </a:extLst>
            </xdr:cNvPr>
            <xdr:cNvSpPr/>
          </xdr:nvSpPr>
          <xdr:spPr>
            <a:xfrm>
              <a:off x="18798884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Best Case Scenario: You don't have an outbreak</a:t>
              </a:r>
            </a:p>
          </xdr:txBody>
        </xdr:sp>
        <xdr:sp macro="" textlink="">
          <xdr:nvSpPr>
            <xdr:cNvPr id="89" name="Rectangle: Rounded Corners 88">
              <a:extLst>
                <a:ext uri="{FF2B5EF4-FFF2-40B4-BE49-F238E27FC236}">
                  <a16:creationId xmlns:a16="http://schemas.microsoft.com/office/drawing/2014/main" id="{8106E97D-4D69-4B73-A8C1-BDF93E2E3229}"/>
                </a:ext>
              </a:extLst>
            </xdr:cNvPr>
            <xdr:cNvSpPr/>
          </xdr:nvSpPr>
          <xdr:spPr>
            <a:xfrm>
              <a:off x="18683937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0" name="Freeform: Shape 89">
              <a:extLst>
                <a:ext uri="{FF2B5EF4-FFF2-40B4-BE49-F238E27FC236}">
                  <a16:creationId xmlns:a16="http://schemas.microsoft.com/office/drawing/2014/main" id="{F88A63B8-7126-46AF-9B51-9D05D3F3930B}"/>
                </a:ext>
              </a:extLst>
            </xdr:cNvPr>
            <xdr:cNvSpPr/>
          </xdr:nvSpPr>
          <xdr:spPr>
            <a:xfrm>
              <a:off x="18798884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None of your cows abort due to BVD</a:t>
              </a:r>
            </a:p>
          </xdr:txBody>
        </xdr:sp>
        <xdr:sp macro="" textlink="">
          <xdr:nvSpPr>
            <xdr:cNvPr id="91" name="Rectangle: Rounded Corners 90">
              <a:extLst>
                <a:ext uri="{FF2B5EF4-FFF2-40B4-BE49-F238E27FC236}">
                  <a16:creationId xmlns:a16="http://schemas.microsoft.com/office/drawing/2014/main" id="{550FC882-2EE2-4071-8B86-388621142AE2}"/>
                </a:ext>
              </a:extLst>
            </xdr:cNvPr>
            <xdr:cNvSpPr/>
          </xdr:nvSpPr>
          <xdr:spPr>
            <a:xfrm>
              <a:off x="18685458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2" name="Freeform: Shape 91">
              <a:extLst>
                <a:ext uri="{FF2B5EF4-FFF2-40B4-BE49-F238E27FC236}">
                  <a16:creationId xmlns:a16="http://schemas.microsoft.com/office/drawing/2014/main" id="{6186DEF4-187E-4CC4-A81E-9B64B9DCE52B}"/>
                </a:ext>
              </a:extLst>
            </xdr:cNvPr>
            <xdr:cNvSpPr/>
          </xdr:nvSpPr>
          <xdr:spPr>
            <a:xfrm>
              <a:off x="18800405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haven't lost anything</a:t>
              </a:r>
            </a:p>
          </xdr:txBody>
        </xdr:sp>
        <xdr:sp macro="" textlink="">
          <xdr:nvSpPr>
            <xdr:cNvPr id="93" name="Rectangle: Rounded Corners 92">
              <a:extLst>
                <a:ext uri="{FF2B5EF4-FFF2-40B4-BE49-F238E27FC236}">
                  <a16:creationId xmlns:a16="http://schemas.microsoft.com/office/drawing/2014/main" id="{B01BB939-6472-42B4-B4E3-9AE64E4A1EED}"/>
                </a:ext>
              </a:extLst>
            </xdr:cNvPr>
            <xdr:cNvSpPr/>
          </xdr:nvSpPr>
          <xdr:spPr>
            <a:xfrm>
              <a:off x="18685913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4" name="Freeform: Shape 93">
              <a:extLst>
                <a:ext uri="{FF2B5EF4-FFF2-40B4-BE49-F238E27FC236}">
                  <a16:creationId xmlns:a16="http://schemas.microsoft.com/office/drawing/2014/main" id="{2B5B9E9C-F8E4-458D-A109-9BD718B0F466}"/>
                </a:ext>
              </a:extLst>
            </xdr:cNvPr>
            <xdr:cNvSpPr/>
          </xdr:nvSpPr>
          <xdr:spPr>
            <a:xfrm>
              <a:off x="18800860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haven't</a:t>
              </a:r>
              <a:r>
                <a:rPr lang="en-US" sz="1200" kern="1200" baseline="0">
                  <a:latin typeface="+mn-lt"/>
                </a:rPr>
                <a:t> lost anything</a:t>
              </a:r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95" name="Rectangle: Rounded Corners 94">
              <a:extLst>
                <a:ext uri="{FF2B5EF4-FFF2-40B4-BE49-F238E27FC236}">
                  <a16:creationId xmlns:a16="http://schemas.microsoft.com/office/drawing/2014/main" id="{96D1E166-556F-4E68-B809-DC53E0506960}"/>
                </a:ext>
              </a:extLst>
            </xdr:cNvPr>
            <xdr:cNvSpPr/>
          </xdr:nvSpPr>
          <xdr:spPr>
            <a:xfrm>
              <a:off x="18693238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2">
          <xdr:nvSpPr>
            <xdr:cNvPr id="96" name="Freeform: Shape 95">
              <a:extLst>
                <a:ext uri="{FF2B5EF4-FFF2-40B4-BE49-F238E27FC236}">
                  <a16:creationId xmlns:a16="http://schemas.microsoft.com/office/drawing/2014/main" id="{3CB92A72-6B79-4BF8-B8F0-7C00EA2CD445}"/>
                </a:ext>
              </a:extLst>
            </xdr:cNvPr>
            <xdr:cNvSpPr/>
          </xdr:nvSpPr>
          <xdr:spPr>
            <a:xfrm>
              <a:off x="18808184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85C647D1-0AB7-40AA-818E-6658724BDA3C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saving is $1,209 or $4.03 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97" name="Rectangle: Rounded Corners 96">
              <a:extLst>
                <a:ext uri="{FF2B5EF4-FFF2-40B4-BE49-F238E27FC236}">
                  <a16:creationId xmlns:a16="http://schemas.microsoft.com/office/drawing/2014/main" id="{790BDFD7-EA98-407A-AD16-5059A751332D}"/>
                </a:ext>
              </a:extLst>
            </xdr:cNvPr>
            <xdr:cNvSpPr/>
          </xdr:nvSpPr>
          <xdr:spPr>
            <a:xfrm>
              <a:off x="19948351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8" name="Freeform: Shape 97">
              <a:extLst>
                <a:ext uri="{FF2B5EF4-FFF2-40B4-BE49-F238E27FC236}">
                  <a16:creationId xmlns:a16="http://schemas.microsoft.com/office/drawing/2014/main" id="{5F44CBB8-7519-4D8C-A3AB-91452F591A42}"/>
                </a:ext>
              </a:extLst>
            </xdr:cNvPr>
            <xdr:cNvSpPr/>
          </xdr:nvSpPr>
          <xdr:spPr>
            <a:xfrm>
              <a:off x="20063297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Average Case: 20% of your cows abort calves</a:t>
              </a:r>
            </a:p>
          </xdr:txBody>
        </xdr:sp>
        <xdr:sp macro="" textlink="">
          <xdr:nvSpPr>
            <xdr:cNvPr id="99" name="Rectangle: Rounded Corners 98">
              <a:extLst>
                <a:ext uri="{FF2B5EF4-FFF2-40B4-BE49-F238E27FC236}">
                  <a16:creationId xmlns:a16="http://schemas.microsoft.com/office/drawing/2014/main" id="{F0E7AB34-4126-4E16-9BDF-E6B4D37C31C4}"/>
                </a:ext>
              </a:extLst>
            </xdr:cNvPr>
            <xdr:cNvSpPr/>
          </xdr:nvSpPr>
          <xdr:spPr>
            <a:xfrm>
              <a:off x="19948351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L$6">
          <xdr:nvSpPr>
            <xdr:cNvPr id="100" name="Freeform: Shape 99">
              <a:extLst>
                <a:ext uri="{FF2B5EF4-FFF2-40B4-BE49-F238E27FC236}">
                  <a16:creationId xmlns:a16="http://schemas.microsoft.com/office/drawing/2014/main" id="{0906239A-B2D9-40A5-ACB2-3661866095C2}"/>
                </a:ext>
              </a:extLst>
            </xdr:cNvPr>
            <xdr:cNvSpPr/>
          </xdr:nvSpPr>
          <xdr:spPr>
            <a:xfrm>
              <a:off x="20063297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46966F2A-1398-472A-A119-60CA5A46842B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60 head of your cows abort due to BVD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01" name="Rectangle: Rounded Corners 100">
              <a:extLst>
                <a:ext uri="{FF2B5EF4-FFF2-40B4-BE49-F238E27FC236}">
                  <a16:creationId xmlns:a16="http://schemas.microsoft.com/office/drawing/2014/main" id="{63FC43B0-B856-4EE1-AE55-F4A6040C8858}"/>
                </a:ext>
              </a:extLst>
            </xdr:cNvPr>
            <xdr:cNvSpPr/>
          </xdr:nvSpPr>
          <xdr:spPr>
            <a:xfrm>
              <a:off x="19949871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16">
          <xdr:nvSpPr>
            <xdr:cNvPr id="102" name="Freeform: Shape 101">
              <a:extLst>
                <a:ext uri="{FF2B5EF4-FFF2-40B4-BE49-F238E27FC236}">
                  <a16:creationId xmlns:a16="http://schemas.microsoft.com/office/drawing/2014/main" id="{39413192-9B00-43AB-8E44-7CE7FD40BD9A}"/>
                </a:ext>
              </a:extLst>
            </xdr:cNvPr>
            <xdr:cNvSpPr/>
          </xdr:nvSpPr>
          <xdr:spPr>
            <a:xfrm>
              <a:off x="20064818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E016C3B1-D3E7-467C-9261-D149C70A716B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gross loss is  $64,350 or $215/head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03" name="Rectangle: Rounded Corners 102">
              <a:extLst>
                <a:ext uri="{FF2B5EF4-FFF2-40B4-BE49-F238E27FC236}">
                  <a16:creationId xmlns:a16="http://schemas.microsoft.com/office/drawing/2014/main" id="{4587734E-52D3-410C-9633-2923E3460222}"/>
                </a:ext>
              </a:extLst>
            </xdr:cNvPr>
            <xdr:cNvSpPr/>
          </xdr:nvSpPr>
          <xdr:spPr>
            <a:xfrm>
              <a:off x="19950327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38">
          <xdr:nvSpPr>
            <xdr:cNvPr id="104" name="Freeform: Shape 103">
              <a:extLst>
                <a:ext uri="{FF2B5EF4-FFF2-40B4-BE49-F238E27FC236}">
                  <a16:creationId xmlns:a16="http://schemas.microsoft.com/office/drawing/2014/main" id="{B4E0FB63-58CD-45C2-BB72-F4787A046484}"/>
                </a:ext>
              </a:extLst>
            </xdr:cNvPr>
            <xdr:cNvSpPr/>
          </xdr:nvSpPr>
          <xdr:spPr>
            <a:xfrm>
              <a:off x="20065273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024CB0A1-FB80-4808-AB49-9DBE61CAC17F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net loss is $9,000 or $30/head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05" name="Rectangle: Rounded Corners 104">
              <a:extLst>
                <a:ext uri="{FF2B5EF4-FFF2-40B4-BE49-F238E27FC236}">
                  <a16:creationId xmlns:a16="http://schemas.microsoft.com/office/drawing/2014/main" id="{6B4CE2BA-AE8E-4257-AC0B-5DEE1E1CD6D9}"/>
                </a:ext>
              </a:extLst>
            </xdr:cNvPr>
            <xdr:cNvSpPr/>
          </xdr:nvSpPr>
          <xdr:spPr>
            <a:xfrm>
              <a:off x="19957651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5">
          <xdr:nvSpPr>
            <xdr:cNvPr id="106" name="Freeform: Shape 105">
              <a:extLst>
                <a:ext uri="{FF2B5EF4-FFF2-40B4-BE49-F238E27FC236}">
                  <a16:creationId xmlns:a16="http://schemas.microsoft.com/office/drawing/2014/main" id="{3771BF96-76DE-45C8-A562-8D15E73BA98B}"/>
                </a:ext>
              </a:extLst>
            </xdr:cNvPr>
            <xdr:cNvSpPr/>
          </xdr:nvSpPr>
          <xdr:spPr>
            <a:xfrm>
              <a:off x="20072598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C67E7161-462E-4905-9547-908616F325D1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loss: $73,350 or $245/head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107" name="Rectangle: Rounded Corners 106">
              <a:extLst>
                <a:ext uri="{FF2B5EF4-FFF2-40B4-BE49-F238E27FC236}">
                  <a16:creationId xmlns:a16="http://schemas.microsoft.com/office/drawing/2014/main" id="{27CDADF4-A3B8-472A-A5AC-23A744C062AA}"/>
                </a:ext>
              </a:extLst>
            </xdr:cNvPr>
            <xdr:cNvSpPr/>
          </xdr:nvSpPr>
          <xdr:spPr>
            <a:xfrm>
              <a:off x="21212764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08" name="Freeform: Shape 107">
              <a:extLst>
                <a:ext uri="{FF2B5EF4-FFF2-40B4-BE49-F238E27FC236}">
                  <a16:creationId xmlns:a16="http://schemas.microsoft.com/office/drawing/2014/main" id="{7E287E89-EE4C-4FE7-9EFD-920BAC0450A5}"/>
                </a:ext>
              </a:extLst>
            </xdr:cNvPr>
            <xdr:cNvSpPr/>
          </xdr:nvSpPr>
          <xdr:spPr>
            <a:xfrm>
              <a:off x="21327711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Worst Case Scenario: 59% abort</a:t>
              </a:r>
            </a:p>
          </xdr:txBody>
        </xdr:sp>
        <xdr:sp macro="" textlink="">
          <xdr:nvSpPr>
            <xdr:cNvPr id="109" name="Rectangle: Rounded Corners 108">
              <a:extLst>
                <a:ext uri="{FF2B5EF4-FFF2-40B4-BE49-F238E27FC236}">
                  <a16:creationId xmlns:a16="http://schemas.microsoft.com/office/drawing/2014/main" id="{B6186A9E-17CD-49DB-87B3-F373AE67E5E9}"/>
                </a:ext>
              </a:extLst>
            </xdr:cNvPr>
            <xdr:cNvSpPr/>
          </xdr:nvSpPr>
          <xdr:spPr>
            <a:xfrm>
              <a:off x="21212764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L$7">
          <xdr:nvSpPr>
            <xdr:cNvPr id="110" name="Freeform: Shape 109">
              <a:extLst>
                <a:ext uri="{FF2B5EF4-FFF2-40B4-BE49-F238E27FC236}">
                  <a16:creationId xmlns:a16="http://schemas.microsoft.com/office/drawing/2014/main" id="{5E1894D8-EED3-4595-8810-29601F50E90D}"/>
                </a:ext>
              </a:extLst>
            </xdr:cNvPr>
            <xdr:cNvSpPr/>
          </xdr:nvSpPr>
          <xdr:spPr>
            <a:xfrm>
              <a:off x="21327711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2F5DC680-72EE-4459-BF87-61A77D56168C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177 head of your cows abort due to BVD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11" name="Rectangle: Rounded Corners 110">
              <a:extLst>
                <a:ext uri="{FF2B5EF4-FFF2-40B4-BE49-F238E27FC236}">
                  <a16:creationId xmlns:a16="http://schemas.microsoft.com/office/drawing/2014/main" id="{598ADD53-C18D-4CAA-99D1-1C27A81CD394}"/>
                </a:ext>
              </a:extLst>
            </xdr:cNvPr>
            <xdr:cNvSpPr/>
          </xdr:nvSpPr>
          <xdr:spPr>
            <a:xfrm>
              <a:off x="21214285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19">
          <xdr:nvSpPr>
            <xdr:cNvPr id="112" name="Freeform: Shape 111">
              <a:extLst>
                <a:ext uri="{FF2B5EF4-FFF2-40B4-BE49-F238E27FC236}">
                  <a16:creationId xmlns:a16="http://schemas.microsoft.com/office/drawing/2014/main" id="{A8D3A62A-061A-48DB-9C56-66634FE70722}"/>
                </a:ext>
              </a:extLst>
            </xdr:cNvPr>
            <xdr:cNvSpPr/>
          </xdr:nvSpPr>
          <xdr:spPr>
            <a:xfrm>
              <a:off x="21329232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E41F4685-D48B-4C28-AFE1-FF9820FB38C7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Gross loss: $189,833 or $633/head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13" name="Rectangle: Rounded Corners 112">
              <a:extLst>
                <a:ext uri="{FF2B5EF4-FFF2-40B4-BE49-F238E27FC236}">
                  <a16:creationId xmlns:a16="http://schemas.microsoft.com/office/drawing/2014/main" id="{79B37C39-F5F6-4254-B2B6-D0A8BB462770}"/>
                </a:ext>
              </a:extLst>
            </xdr:cNvPr>
            <xdr:cNvSpPr/>
          </xdr:nvSpPr>
          <xdr:spPr>
            <a:xfrm>
              <a:off x="21214740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1">
          <xdr:nvSpPr>
            <xdr:cNvPr id="114" name="Freeform: Shape 113">
              <a:extLst>
                <a:ext uri="{FF2B5EF4-FFF2-40B4-BE49-F238E27FC236}">
                  <a16:creationId xmlns:a16="http://schemas.microsoft.com/office/drawing/2014/main" id="{7F575590-8CC7-4C2E-BA9E-711F208567E1}"/>
                </a:ext>
              </a:extLst>
            </xdr:cNvPr>
            <xdr:cNvSpPr/>
          </xdr:nvSpPr>
          <xdr:spPr>
            <a:xfrm>
              <a:off x="21329687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9767C3C8-76B9-42F4-9698-03F58FC92504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net loss is $26,550 or $89/head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15" name="Rectangle: Rounded Corners 114">
              <a:extLst>
                <a:ext uri="{FF2B5EF4-FFF2-40B4-BE49-F238E27FC236}">
                  <a16:creationId xmlns:a16="http://schemas.microsoft.com/office/drawing/2014/main" id="{F22D9EA1-3E5D-41CA-8591-771EC1FA24C7}"/>
                </a:ext>
              </a:extLst>
            </xdr:cNvPr>
            <xdr:cNvSpPr/>
          </xdr:nvSpPr>
          <xdr:spPr>
            <a:xfrm>
              <a:off x="21222064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8">
          <xdr:nvSpPr>
            <xdr:cNvPr id="116" name="Freeform: Shape 115">
              <a:extLst>
                <a:ext uri="{FF2B5EF4-FFF2-40B4-BE49-F238E27FC236}">
                  <a16:creationId xmlns:a16="http://schemas.microsoft.com/office/drawing/2014/main" id="{A8D1549A-5385-49AF-8904-18660CAD4792}"/>
                </a:ext>
              </a:extLst>
            </xdr:cNvPr>
            <xdr:cNvSpPr/>
          </xdr:nvSpPr>
          <xdr:spPr>
            <a:xfrm>
              <a:off x="21337011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84612D9C-6B78-4CBA-AE52-6CA399AABF2D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loss: $216,383 or $721/head</a:t>
              </a:fld>
              <a:endParaRPr lang="en-US" sz="1200" b="1" kern="1200">
                <a:latin typeface="+mn-lt"/>
              </a:endParaRPr>
            </a:p>
          </xdr:txBody>
        </xdr:sp>
      </xdr:grpSp>
      <xdr:sp macro="" textlink="$I$25">
        <xdr:nvSpPr>
          <xdr:cNvPr id="30" name="TextBox 29">
            <a:extLst>
              <a:ext uri="{FF2B5EF4-FFF2-40B4-BE49-F238E27FC236}">
                <a16:creationId xmlns:a16="http://schemas.microsoft.com/office/drawing/2014/main" id="{50607808-5F05-49B0-B694-1FC9D956C293}"/>
              </a:ext>
            </a:extLst>
          </xdr:cNvPr>
          <xdr:cNvSpPr txBox="1"/>
        </xdr:nvSpPr>
        <xdr:spPr>
          <a:xfrm>
            <a:off x="17569962" y="3347256"/>
            <a:ext cx="5128845" cy="1283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7FE649B1-6085-420E-8CBA-877E1DAADC6E}" type="TxLink">
              <a:rPr lang="en-US" sz="1200" b="0" i="1" u="none" strike="noStrike">
                <a:solidFill>
                  <a:srgbClr val="000000"/>
                </a:solidFill>
                <a:latin typeface="+mn-lt"/>
              </a:rPr>
              <a:pPr algn="ctr"/>
              <a:t>One aborted calf, weighing 550 lbs and sold at $1.95 , creates a loss of $1,073/head.</a:t>
            </a:fld>
            <a:endParaRPr lang="en-US" sz="1200" i="1">
              <a:latin typeface="+mn-lt"/>
            </a:endParaRPr>
          </a:p>
        </xdr:txBody>
      </xdr:sp>
      <xdr:sp macro="" textlink="$I$30">
        <xdr:nvSpPr>
          <xdr:cNvPr id="31" name="TextBox 30">
            <a:extLst>
              <a:ext uri="{FF2B5EF4-FFF2-40B4-BE49-F238E27FC236}">
                <a16:creationId xmlns:a16="http://schemas.microsoft.com/office/drawing/2014/main" id="{AA82E3CC-733B-4B26-8B03-49761C333A75}"/>
              </a:ext>
            </a:extLst>
          </xdr:cNvPr>
          <xdr:cNvSpPr txBox="1"/>
        </xdr:nvSpPr>
        <xdr:spPr>
          <a:xfrm>
            <a:off x="17292000" y="4452381"/>
            <a:ext cx="5859259" cy="1122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BB4CB62-8796-41B4-9160-87F08B958092}" type="TxLink">
              <a:rPr lang="en-US" sz="1200" b="0" i="0" u="none" strike="noStrike">
                <a:solidFill>
                  <a:srgbClr val="000000"/>
                </a:solidFill>
                <a:latin typeface="Calibri"/>
              </a:rPr>
              <a:pPr algn="ctr"/>
              <a:t>So you sell your open cows for $1,350/head. You need replacement heifers. They cost $1,500/head.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2496602</xdr:colOff>
      <xdr:row>4</xdr:row>
      <xdr:rowOff>77352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4211EFF-E3F8-4367-B058-CB6F3AFE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96602" cy="1010997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26</xdr:row>
      <xdr:rowOff>21772</xdr:rowOff>
    </xdr:from>
    <xdr:to>
      <xdr:col>6</xdr:col>
      <xdr:colOff>10886</xdr:colOff>
      <xdr:row>36</xdr:row>
      <xdr:rowOff>182554</xdr:rowOff>
    </xdr:to>
    <xdr:graphicFrame macro="">
      <xdr:nvGraphicFramePr>
        <xdr:cNvPr id="120" name="Chart 119">
          <a:extLst>
            <a:ext uri="{FF2B5EF4-FFF2-40B4-BE49-F238E27FC236}">
              <a16:creationId xmlns:a16="http://schemas.microsoft.com/office/drawing/2014/main" id="{EEAF6F6E-27AD-4FF5-A542-54E06E414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642257</xdr:colOff>
      <xdr:row>37</xdr:row>
      <xdr:rowOff>9527</xdr:rowOff>
    </xdr:from>
    <xdr:to>
      <xdr:col>6</xdr:col>
      <xdr:colOff>10886</xdr:colOff>
      <xdr:row>47</xdr:row>
      <xdr:rowOff>189359</xdr:rowOff>
    </xdr:to>
    <xdr:graphicFrame macro="">
      <xdr:nvGraphicFramePr>
        <xdr:cNvPr id="123" name="Chart 122">
          <a:extLst>
            <a:ext uri="{FF2B5EF4-FFF2-40B4-BE49-F238E27FC236}">
              <a16:creationId xmlns:a16="http://schemas.microsoft.com/office/drawing/2014/main" id="{B81A66FD-23B6-45F9-AB34-75E5E3076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65314</xdr:colOff>
      <xdr:row>5</xdr:row>
      <xdr:rowOff>13607</xdr:rowOff>
    </xdr:from>
    <xdr:to>
      <xdr:col>6</xdr:col>
      <xdr:colOff>489858</xdr:colOff>
      <xdr:row>15</xdr:row>
      <xdr:rowOff>87085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F2C327-0D38-4CEA-83D5-A56E36AE6A78}"/>
            </a:ext>
          </a:extLst>
        </xdr:cNvPr>
        <xdr:cNvSpPr txBox="1"/>
      </xdr:nvSpPr>
      <xdr:spPr>
        <a:xfrm>
          <a:off x="4132489" y="1166132"/>
          <a:ext cx="3053444" cy="19880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endParaRPr lang="en-US" sz="800" b="1"/>
        </a:p>
        <a:p>
          <a:r>
            <a:rPr lang="en-US" sz="1100" b="1"/>
            <a:t>Step 1:</a:t>
          </a:r>
          <a:r>
            <a:rPr lang="en-US" sz="1100" b="1" baseline="0"/>
            <a:t> </a:t>
          </a:r>
          <a:r>
            <a:rPr lang="en-US" sz="1100" b="0"/>
            <a:t>Enter</a:t>
          </a:r>
          <a:r>
            <a:rPr lang="en-US" sz="1100" b="0" baseline="0"/>
            <a:t> information in the yellow-shaded cells. It is suggested to keep the blue-shaded cell as the set defaults unless data is known.</a:t>
          </a:r>
        </a:p>
        <a:p>
          <a:endParaRPr lang="en-US" sz="700" b="0" baseline="0"/>
        </a:p>
        <a:p>
          <a:r>
            <a:rPr lang="en-US" sz="1100" b="1" baseline="0"/>
            <a:t>Step 2: </a:t>
          </a:r>
          <a:r>
            <a:rPr lang="en-US" sz="1100" b="0" baseline="0"/>
            <a:t>Scroll down to see Result Summary Charts.</a:t>
          </a:r>
        </a:p>
        <a:p>
          <a:endParaRPr lang="en-US" sz="700" b="0" baseline="0"/>
        </a:p>
        <a:p>
          <a:r>
            <a:rPr lang="en-US" sz="1100" b="1" baseline="0"/>
            <a:t>Step 3: </a:t>
          </a:r>
          <a:r>
            <a:rPr lang="en-US" sz="1100" b="0" baseline="0"/>
            <a:t>Scroll right to see the Decision Making Flow Chart comparing the results. </a:t>
          </a:r>
        </a:p>
        <a:p>
          <a:endParaRPr lang="en-US" sz="600" b="0" baseline="0"/>
        </a:p>
        <a:p>
          <a:r>
            <a:rPr lang="en-US" sz="1100" b="0" baseline="0"/>
            <a:t>Check out the resources under Learn More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efresearch.ca/blog/vaccination-can-you-afford-not-to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nadiancattlemen.ca/2017/02/13/pre-breeding-vaccinations-for-cows-and-bulls/" TargetMode="External"/><Relationship Id="rId1" Type="http://schemas.openxmlformats.org/officeDocument/2006/relationships/hyperlink" Target="https://www.beefresearch.ca/tools/search.cfm?terms=reproductive+failure&amp;x=0&amp;y=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eefresearch.ca/files/pdf/Bovine%20Viral%20Disease%20BVD%20Flowchart%20-%20Saskatchewan%20Cattlemens%20Association%202017.pdf" TargetMode="External"/><Relationship Id="rId4" Type="http://schemas.openxmlformats.org/officeDocument/2006/relationships/hyperlink" Target="https://www.youtube.com/watch?time_continue=1110&amp;v=7OpMMsQCtc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1"/>
  <sheetViews>
    <sheetView tabSelected="1" showWhiteSpace="0" view="pageBreakPreview" zoomScaleNormal="100" zoomScaleSheetLayoutView="100" zoomScalePageLayoutView="70" workbookViewId="0">
      <selection activeCell="A20" sqref="A20:G21"/>
    </sheetView>
  </sheetViews>
  <sheetFormatPr defaultRowHeight="15" x14ac:dyDescent="0.25"/>
  <cols>
    <col min="1" max="1" width="45.85546875" customWidth="1"/>
    <col min="2" max="2" width="12.7109375" customWidth="1"/>
    <col min="3" max="3" width="2.42578125" customWidth="1"/>
    <col min="4" max="4" width="19.140625" customWidth="1"/>
    <col min="5" max="7" width="10.140625" customWidth="1"/>
    <col min="8" max="8" width="13.7109375" hidden="1" customWidth="1"/>
    <col min="9" max="9" width="12.5703125" hidden="1" customWidth="1"/>
    <col min="10" max="10" width="16.7109375" hidden="1" customWidth="1"/>
    <col min="11" max="11" width="14" hidden="1" customWidth="1"/>
    <col min="12" max="12" width="9.42578125" hidden="1" customWidth="1"/>
    <col min="13" max="13" width="9.140625" hidden="1" customWidth="1"/>
    <col min="14" max="14" width="11.140625" hidden="1" customWidth="1"/>
    <col min="15" max="15" width="20.42578125" hidden="1" customWidth="1"/>
    <col min="16" max="16" width="3.85546875" customWidth="1"/>
    <col min="27" max="27" width="17.140625" customWidth="1"/>
    <col min="29" max="29" width="10.85546875" customWidth="1"/>
    <col min="30" max="30" width="11.5703125" customWidth="1"/>
    <col min="31" max="31" width="9.140625" style="28"/>
    <col min="32" max="32" width="14.140625" style="28" customWidth="1"/>
    <col min="33" max="33" width="27" style="66" customWidth="1"/>
    <col min="34" max="34" width="25.85546875" style="66" customWidth="1"/>
    <col min="35" max="36" width="9.140625" style="66"/>
    <col min="37" max="37" width="11.85546875" style="66" customWidth="1"/>
    <col min="38" max="38" width="10.5703125" style="66" customWidth="1"/>
    <col min="39" max="42" width="9.140625" style="66"/>
  </cols>
  <sheetData>
    <row r="1" spans="1:43" ht="15.75" x14ac:dyDescent="0.25">
      <c r="A1" s="75"/>
      <c r="I1" s="27" t="s">
        <v>23</v>
      </c>
      <c r="J1">
        <f>B8</f>
        <v>300</v>
      </c>
      <c r="K1" t="s">
        <v>24</v>
      </c>
      <c r="Q1" s="42" t="s">
        <v>65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53"/>
      <c r="AC1" s="53"/>
      <c r="AD1" s="53"/>
      <c r="AE1" s="53"/>
      <c r="AF1" s="53"/>
      <c r="AG1" s="64"/>
      <c r="AH1" s="65"/>
      <c r="AQ1" s="54"/>
    </row>
    <row r="2" spans="1:43" ht="23.25" x14ac:dyDescent="0.35">
      <c r="A2" s="75"/>
      <c r="B2" s="31" t="s">
        <v>35</v>
      </c>
      <c r="C2" s="6"/>
      <c r="D2" s="6"/>
      <c r="E2" s="6"/>
      <c r="F2" s="6"/>
      <c r="G2" s="6"/>
      <c r="I2" s="20" t="str">
        <f>I1&amp;""&amp;J1&amp;""&amp;K1&amp;""&amp;L1&amp;""&amp;M1</f>
        <v>Did you vaccinate for Bovine Viral Disease (BVD)? What will happen to a herd with 300 cows?</v>
      </c>
      <c r="AC2" s="62"/>
      <c r="AD2" s="54"/>
      <c r="AE2" s="54"/>
      <c r="AF2" s="54"/>
      <c r="AQ2" s="54"/>
    </row>
    <row r="3" spans="1:43" ht="15.75" thickBot="1" x14ac:dyDescent="0.3">
      <c r="A3" s="75"/>
      <c r="C3" s="6"/>
      <c r="D3" s="6"/>
      <c r="E3" s="6"/>
      <c r="F3" s="6"/>
      <c r="G3" s="6"/>
      <c r="AC3" s="62"/>
      <c r="AD3" s="54"/>
      <c r="AE3" s="54"/>
      <c r="AF3" s="54"/>
      <c r="AI3" s="66" t="s">
        <v>28</v>
      </c>
      <c r="AJ3" s="66">
        <f>B8</f>
        <v>300</v>
      </c>
      <c r="AQ3" s="54"/>
    </row>
    <row r="4" spans="1:43" ht="18.75" x14ac:dyDescent="0.3">
      <c r="A4" s="75"/>
      <c r="B4" s="32" t="s">
        <v>36</v>
      </c>
      <c r="C4" s="6"/>
      <c r="D4" s="6"/>
      <c r="E4" s="6"/>
      <c r="F4" s="6"/>
      <c r="G4" s="6"/>
      <c r="I4" s="15" t="s">
        <v>1</v>
      </c>
      <c r="J4" s="3" t="s">
        <v>6</v>
      </c>
      <c r="K4" s="3" t="s">
        <v>7</v>
      </c>
      <c r="L4" s="3" t="s">
        <v>7</v>
      </c>
      <c r="M4" s="3"/>
      <c r="N4" s="3"/>
      <c r="O4" s="4"/>
      <c r="AD4" s="54"/>
      <c r="AE4" s="54"/>
      <c r="AF4" s="54"/>
      <c r="AI4" s="66" t="str">
        <f>AI3&amp;AJ3</f>
        <v>Cow Herd Size = 300</v>
      </c>
      <c r="AL4" s="66" t="s">
        <v>54</v>
      </c>
      <c r="AQ4" s="54"/>
    </row>
    <row r="5" spans="1:43" ht="17.25" customHeight="1" x14ac:dyDescent="0.25">
      <c r="A5" s="75"/>
      <c r="C5" s="6"/>
      <c r="D5" s="6"/>
      <c r="E5" s="6"/>
      <c r="F5" s="6"/>
      <c r="G5" s="6"/>
      <c r="I5" s="5">
        <v>0.06</v>
      </c>
      <c r="J5" s="6">
        <f>I5*B8</f>
        <v>18</v>
      </c>
      <c r="K5" s="6" t="s">
        <v>5</v>
      </c>
      <c r="L5" s="11" t="str">
        <f>J5&amp;K5</f>
        <v>18 head of your cows abort due to BVD</v>
      </c>
      <c r="M5" s="11"/>
      <c r="N5" s="11"/>
      <c r="O5" s="12"/>
      <c r="AD5" s="54"/>
      <c r="AE5" s="54"/>
      <c r="AF5" s="54"/>
      <c r="AI5" s="66" t="s">
        <v>39</v>
      </c>
      <c r="AQ5" s="54"/>
    </row>
    <row r="6" spans="1:43" x14ac:dyDescent="0.25">
      <c r="C6" s="6"/>
      <c r="D6" s="6"/>
      <c r="E6" s="6"/>
      <c r="F6" s="6"/>
      <c r="G6" s="6"/>
      <c r="I6" s="5">
        <v>0.2</v>
      </c>
      <c r="J6" s="6">
        <f>I6*B8</f>
        <v>60</v>
      </c>
      <c r="K6" s="6" t="s">
        <v>5</v>
      </c>
      <c r="L6" s="13" t="str">
        <f t="shared" ref="L6:L7" si="0">J6&amp;K6</f>
        <v>60 head of your cows abort due to BVD</v>
      </c>
      <c r="M6" s="13"/>
      <c r="N6" s="13"/>
      <c r="O6" s="14"/>
      <c r="AD6" s="54"/>
      <c r="AE6" s="54"/>
      <c r="AF6" s="54"/>
      <c r="AJ6" s="67" t="s">
        <v>26</v>
      </c>
      <c r="AK6" s="68">
        <f>-J44</f>
        <v>-1209</v>
      </c>
      <c r="AL6" s="68">
        <f>AK6/AJ$3</f>
        <v>-4.03</v>
      </c>
      <c r="AQ6" s="54"/>
    </row>
    <row r="7" spans="1:43" ht="16.5" thickBot="1" x14ac:dyDescent="0.3">
      <c r="A7" s="42" t="s">
        <v>63</v>
      </c>
      <c r="B7" s="30"/>
      <c r="C7" s="6"/>
      <c r="G7" s="6"/>
      <c r="I7" s="8">
        <v>0.59</v>
      </c>
      <c r="J7" s="9">
        <f>I7*B8</f>
        <v>177</v>
      </c>
      <c r="K7" s="9" t="s">
        <v>5</v>
      </c>
      <c r="L7" s="9" t="str">
        <f t="shared" si="0"/>
        <v>177 head of your cows abort due to BVD</v>
      </c>
      <c r="M7" s="9"/>
      <c r="N7" s="9"/>
      <c r="O7" s="10"/>
      <c r="AD7" s="54"/>
      <c r="AE7" s="54"/>
      <c r="AF7" s="54"/>
      <c r="AJ7" s="67" t="s">
        <v>25</v>
      </c>
      <c r="AK7" s="68">
        <f>-J47</f>
        <v>-23214</v>
      </c>
      <c r="AL7" s="68">
        <f t="shared" ref="AL7:AL11" si="1">AK7/AJ$3</f>
        <v>-77.38</v>
      </c>
      <c r="AQ7" s="54"/>
    </row>
    <row r="8" spans="1:43" x14ac:dyDescent="0.25">
      <c r="A8" s="29" t="s">
        <v>27</v>
      </c>
      <c r="B8" s="71">
        <v>300</v>
      </c>
      <c r="C8" s="6"/>
      <c r="D8" s="56"/>
      <c r="E8" s="6"/>
      <c r="F8" s="6"/>
      <c r="G8" s="6"/>
      <c r="AD8" s="54"/>
      <c r="AE8" s="54"/>
      <c r="AF8" s="54"/>
      <c r="AJ8" s="67" t="s">
        <v>40</v>
      </c>
      <c r="AK8" s="68">
        <f>J53-J47</f>
        <v>50136</v>
      </c>
      <c r="AL8" s="68">
        <f t="shared" si="1"/>
        <v>167.12</v>
      </c>
      <c r="AQ8" s="54"/>
    </row>
    <row r="9" spans="1:43" ht="15.75" thickBot="1" x14ac:dyDescent="0.3">
      <c r="A9" s="29" t="s">
        <v>0</v>
      </c>
      <c r="B9" s="71">
        <v>550</v>
      </c>
      <c r="C9" s="6"/>
      <c r="D9" s="57"/>
      <c r="E9" s="6"/>
      <c r="F9" s="6"/>
      <c r="G9" s="6"/>
      <c r="I9" s="16" t="s">
        <v>14</v>
      </c>
      <c r="J9" s="16"/>
      <c r="AD9" s="54"/>
      <c r="AE9" s="54"/>
      <c r="AF9" s="54"/>
      <c r="AJ9" s="67" t="s">
        <v>41</v>
      </c>
      <c r="AK9" s="68">
        <f>J54-J45</f>
        <v>72141</v>
      </c>
      <c r="AL9" s="68">
        <f t="shared" si="1"/>
        <v>240.47</v>
      </c>
      <c r="AQ9" s="54"/>
    </row>
    <row r="10" spans="1:43" x14ac:dyDescent="0.25">
      <c r="A10" s="29" t="s">
        <v>3</v>
      </c>
      <c r="B10" s="72">
        <v>1.95</v>
      </c>
      <c r="C10" s="6"/>
      <c r="D10" s="55"/>
      <c r="E10" s="55"/>
      <c r="F10" s="55"/>
      <c r="G10" s="6"/>
      <c r="I10" s="2"/>
      <c r="J10" s="3" t="s">
        <v>2</v>
      </c>
      <c r="K10" s="3"/>
      <c r="L10" s="3" t="s">
        <v>8</v>
      </c>
      <c r="M10" s="3"/>
      <c r="N10" s="3"/>
      <c r="O10" s="4"/>
      <c r="AD10" s="54"/>
      <c r="AE10" s="54"/>
      <c r="AF10" s="54"/>
      <c r="AJ10" s="67" t="s">
        <v>42</v>
      </c>
      <c r="AK10" s="68">
        <f>J56-J47</f>
        <v>193168.5</v>
      </c>
      <c r="AL10" s="68">
        <f t="shared" si="1"/>
        <v>643.89499999999998</v>
      </c>
      <c r="AQ10" s="54"/>
    </row>
    <row r="11" spans="1:43" ht="13.5" customHeight="1" x14ac:dyDescent="0.25">
      <c r="A11" s="29" t="s">
        <v>53</v>
      </c>
      <c r="B11" s="72">
        <v>1</v>
      </c>
      <c r="C11" s="6"/>
      <c r="D11" s="55"/>
      <c r="E11" s="55"/>
      <c r="F11" s="55"/>
      <c r="G11" s="6"/>
      <c r="I11" s="18"/>
      <c r="J11" s="19">
        <f>B9*B10*J5</f>
        <v>19305</v>
      </c>
      <c r="K11" s="6"/>
      <c r="L11" s="19">
        <f>J11/B8</f>
        <v>64.349999999999994</v>
      </c>
      <c r="M11" s="6"/>
      <c r="N11" s="6"/>
      <c r="O11" s="7"/>
      <c r="AD11" s="54"/>
      <c r="AE11" s="54"/>
      <c r="AF11" s="54"/>
      <c r="AJ11" s="67" t="s">
        <v>43</v>
      </c>
      <c r="AK11" s="68">
        <f>J56-J44</f>
        <v>215173.5</v>
      </c>
      <c r="AL11" s="68">
        <f t="shared" si="1"/>
        <v>717.245</v>
      </c>
      <c r="AQ11" s="54"/>
    </row>
    <row r="12" spans="1:43" x14ac:dyDescent="0.25">
      <c r="A12" s="29" t="s">
        <v>52</v>
      </c>
      <c r="B12" s="71">
        <v>1350</v>
      </c>
      <c r="I12" s="18" t="s">
        <v>44</v>
      </c>
      <c r="J12" s="6" t="str">
        <f>TEXT(J11,"$#,##0;($#,##0)")</f>
        <v>$19,305</v>
      </c>
      <c r="K12" s="6" t="s">
        <v>15</v>
      </c>
      <c r="L12" s="6" t="str">
        <f>TEXT(L11,"$#,##0;($#,##0)")</f>
        <v>$64</v>
      </c>
      <c r="M12" s="6" t="s">
        <v>12</v>
      </c>
      <c r="N12" s="6"/>
      <c r="O12" s="7"/>
      <c r="AD12" s="54"/>
      <c r="AE12" s="54"/>
      <c r="AF12" s="54"/>
      <c r="AQ12" s="54"/>
    </row>
    <row r="13" spans="1:43" x14ac:dyDescent="0.25">
      <c r="A13" s="29" t="s">
        <v>22</v>
      </c>
      <c r="B13" s="73">
        <v>1500</v>
      </c>
      <c r="I13" s="20" t="str">
        <f>I12&amp;""&amp;J12&amp;""&amp;K12&amp;""&amp;L12&amp;""&amp;M12</f>
        <v>Your gross loss is $19,305 or $64/head</v>
      </c>
      <c r="J13" s="11"/>
      <c r="K13" s="11"/>
      <c r="L13" s="6"/>
      <c r="M13" s="6"/>
      <c r="N13" s="6"/>
      <c r="O13" s="7"/>
      <c r="AD13" s="54"/>
      <c r="AE13" s="54"/>
      <c r="AF13" s="54"/>
      <c r="AQ13" s="54"/>
    </row>
    <row r="14" spans="1:43" ht="15" customHeight="1" x14ac:dyDescent="0.25">
      <c r="A14" s="29" t="s">
        <v>68</v>
      </c>
      <c r="B14" s="72">
        <v>3.5</v>
      </c>
      <c r="I14" s="18"/>
      <c r="J14" s="19">
        <f>B9*B10*J6</f>
        <v>64350</v>
      </c>
      <c r="K14" s="6"/>
      <c r="L14" s="19">
        <f>J14/B8</f>
        <v>214.5</v>
      </c>
      <c r="M14" s="6"/>
      <c r="N14" s="6"/>
      <c r="O14" s="7"/>
      <c r="AD14" s="54"/>
      <c r="AE14" s="54"/>
      <c r="AF14" s="54"/>
      <c r="AQ14" s="54"/>
    </row>
    <row r="15" spans="1:43" x14ac:dyDescent="0.25">
      <c r="A15" s="61" t="s">
        <v>70</v>
      </c>
      <c r="B15" s="74">
        <v>0.53</v>
      </c>
      <c r="I15" s="18" t="s">
        <v>45</v>
      </c>
      <c r="J15" s="6" t="str">
        <f>TEXT(J14,"$#,##0;($#,##0)")</f>
        <v>$64,350</v>
      </c>
      <c r="K15" s="6" t="s">
        <v>15</v>
      </c>
      <c r="L15" s="6" t="str">
        <f>TEXT(L14,"$#,##0;($#,##0)")</f>
        <v>$215</v>
      </c>
      <c r="M15" s="6" t="s">
        <v>12</v>
      </c>
      <c r="N15" s="6"/>
      <c r="O15" s="7"/>
      <c r="AD15" s="54"/>
      <c r="AE15" s="54"/>
      <c r="AF15" s="54"/>
      <c r="AI15" s="66" t="s">
        <v>29</v>
      </c>
      <c r="AQ15" s="54"/>
    </row>
    <row r="16" spans="1:43" ht="8.25" customHeight="1" x14ac:dyDescent="0.25">
      <c r="I16" s="20" t="str">
        <f>I15&amp;""&amp;J15&amp;""&amp;K15&amp;""&amp;L15&amp;""&amp;M15</f>
        <v>Your gross loss is  $64,350 or $215/head</v>
      </c>
      <c r="J16" s="17"/>
      <c r="K16" s="11"/>
      <c r="L16" s="6"/>
      <c r="M16" s="6"/>
      <c r="N16" s="6"/>
      <c r="O16" s="7"/>
      <c r="AD16" s="54"/>
      <c r="AE16" s="54"/>
      <c r="AF16" s="54"/>
      <c r="AJ16" s="67" t="s">
        <v>30</v>
      </c>
      <c r="AK16" s="68">
        <f>J50</f>
        <v>1209</v>
      </c>
      <c r="AL16" s="68">
        <f t="shared" ref="AL16:AL20" si="2">AK16/AJ$3</f>
        <v>4.03</v>
      </c>
      <c r="AQ16" s="54"/>
    </row>
    <row r="17" spans="1:43" x14ac:dyDescent="0.25">
      <c r="A17" s="26" t="s">
        <v>69</v>
      </c>
      <c r="I17" s="18"/>
      <c r="J17" s="19">
        <f>J7*B9*B10</f>
        <v>189832.5</v>
      </c>
      <c r="K17" s="6"/>
      <c r="L17" s="19">
        <f>J17/B8</f>
        <v>632.77499999999998</v>
      </c>
      <c r="M17" s="6"/>
      <c r="N17" s="6"/>
      <c r="O17" s="7"/>
      <c r="AD17" s="54"/>
      <c r="AE17" s="54"/>
      <c r="AF17" s="54"/>
      <c r="AJ17" s="67" t="s">
        <v>31</v>
      </c>
      <c r="AK17" s="68">
        <f>-(J53-J47)</f>
        <v>-50136</v>
      </c>
      <c r="AL17" s="68">
        <f t="shared" si="2"/>
        <v>-167.12</v>
      </c>
      <c r="AQ17" s="54"/>
    </row>
    <row r="18" spans="1:43" ht="15" customHeight="1" x14ac:dyDescent="0.25">
      <c r="A18" t="s">
        <v>56</v>
      </c>
      <c r="I18" s="18" t="s">
        <v>46</v>
      </c>
      <c r="J18" s="6" t="str">
        <f>TEXT(J17,"$#,##0;($#,##0)")</f>
        <v>$189,833</v>
      </c>
      <c r="K18" s="6" t="s">
        <v>15</v>
      </c>
      <c r="L18" s="6" t="str">
        <f>TEXT(L17,"$#,##0;($#,##0)")</f>
        <v>$633</v>
      </c>
      <c r="M18" s="6" t="s">
        <v>12</v>
      </c>
      <c r="N18" s="6"/>
      <c r="O18" s="7"/>
      <c r="AD18" s="54"/>
      <c r="AE18" s="54"/>
      <c r="AF18" s="54"/>
      <c r="AJ18" s="67" t="s">
        <v>32</v>
      </c>
      <c r="AK18" s="68">
        <f>-(J53-J44)</f>
        <v>-72141</v>
      </c>
      <c r="AL18" s="68">
        <f t="shared" si="2"/>
        <v>-240.47</v>
      </c>
      <c r="AQ18" s="54"/>
    </row>
    <row r="19" spans="1:43" ht="15.75" customHeight="1" x14ac:dyDescent="0.25">
      <c r="A19" t="s">
        <v>57</v>
      </c>
      <c r="I19" s="20" t="str">
        <f>I18&amp;""&amp;J18&amp;""&amp;K18&amp;""&amp;L18&amp;""&amp;M18</f>
        <v>Gross loss: $189,833 or $633/head</v>
      </c>
      <c r="J19" s="11"/>
      <c r="K19" s="11"/>
      <c r="L19" s="6"/>
      <c r="M19" s="6"/>
      <c r="N19" s="6"/>
      <c r="O19" s="7"/>
      <c r="AD19" s="54"/>
      <c r="AE19" s="54"/>
      <c r="AF19" s="54"/>
      <c r="AJ19" s="67" t="s">
        <v>33</v>
      </c>
      <c r="AK19" s="68">
        <f>-(J56-J47)</f>
        <v>-193168.5</v>
      </c>
      <c r="AL19" s="68">
        <f t="shared" si="2"/>
        <v>-643.89499999999998</v>
      </c>
      <c r="AQ19" s="54"/>
    </row>
    <row r="20" spans="1:43" ht="18.75" customHeight="1" thickBot="1" x14ac:dyDescent="0.3">
      <c r="A20" s="76" t="s">
        <v>59</v>
      </c>
      <c r="B20" s="76"/>
      <c r="C20" s="76"/>
      <c r="D20" s="76"/>
      <c r="E20" s="76"/>
      <c r="F20" s="76"/>
      <c r="G20" s="76"/>
      <c r="I20" s="21"/>
      <c r="J20" s="9"/>
      <c r="K20" s="9"/>
      <c r="L20" s="9"/>
      <c r="M20" s="9"/>
      <c r="N20" s="9"/>
      <c r="O20" s="10"/>
      <c r="AD20" s="54"/>
      <c r="AE20" s="54"/>
      <c r="AF20" s="54"/>
      <c r="AJ20" s="67" t="s">
        <v>34</v>
      </c>
      <c r="AK20" s="68">
        <f>-(J56-J50)</f>
        <v>-215173.5</v>
      </c>
      <c r="AL20" s="68">
        <f t="shared" si="2"/>
        <v>-717.245</v>
      </c>
      <c r="AQ20" s="54"/>
    </row>
    <row r="21" spans="1:43" ht="15.75" customHeight="1" thickBot="1" x14ac:dyDescent="0.3">
      <c r="A21" s="76"/>
      <c r="B21" s="76"/>
      <c r="C21" s="76"/>
      <c r="D21" s="76"/>
      <c r="E21" s="76"/>
      <c r="F21" s="76"/>
      <c r="G21" s="76"/>
      <c r="I21" s="6"/>
      <c r="J21" s="6"/>
      <c r="K21" s="6"/>
      <c r="L21" s="6"/>
      <c r="M21" s="6"/>
      <c r="N21" s="6"/>
      <c r="O21" s="6"/>
      <c r="AD21" s="54"/>
      <c r="AE21" s="54"/>
      <c r="AF21" s="54"/>
      <c r="AJ21" s="67"/>
      <c r="AK21" s="69"/>
      <c r="AL21" s="69"/>
      <c r="AQ21" s="54"/>
    </row>
    <row r="22" spans="1:43" x14ac:dyDescent="0.25">
      <c r="A22" s="26" t="s">
        <v>71</v>
      </c>
      <c r="B22" s="40"/>
      <c r="C22" s="40"/>
      <c r="D22" s="40"/>
      <c r="E22" s="40"/>
      <c r="F22" s="40"/>
      <c r="G22" s="40"/>
      <c r="I22" s="15" t="s">
        <v>9</v>
      </c>
      <c r="J22" s="3"/>
      <c r="K22" s="3"/>
      <c r="L22" s="3"/>
      <c r="M22" s="3"/>
      <c r="N22" s="3"/>
      <c r="O22" s="4"/>
      <c r="AD22" s="54"/>
      <c r="AE22" s="54"/>
      <c r="AF22" s="54"/>
      <c r="AQ22" s="54"/>
    </row>
    <row r="23" spans="1:43" ht="15" customHeight="1" x14ac:dyDescent="0.25">
      <c r="A23" s="78" t="s">
        <v>72</v>
      </c>
      <c r="B23" s="78"/>
      <c r="C23" s="78"/>
      <c r="D23" s="78"/>
      <c r="E23" s="78"/>
      <c r="F23" s="78"/>
      <c r="G23" s="78"/>
      <c r="I23" s="18"/>
      <c r="J23" s="6"/>
      <c r="K23" s="6"/>
      <c r="L23" s="22">
        <f>B10</f>
        <v>1.95</v>
      </c>
      <c r="M23" s="6"/>
      <c r="N23" s="22">
        <f>B9*B10</f>
        <v>1072.5</v>
      </c>
      <c r="O23" s="7"/>
      <c r="AD23" s="54"/>
      <c r="AE23" s="54"/>
      <c r="AF23" s="54"/>
      <c r="AQ23" s="54"/>
    </row>
    <row r="24" spans="1:43" ht="15" customHeight="1" x14ac:dyDescent="0.25">
      <c r="A24" s="78"/>
      <c r="B24" s="78"/>
      <c r="C24" s="78"/>
      <c r="D24" s="78"/>
      <c r="E24" s="78"/>
      <c r="F24" s="78"/>
      <c r="G24" s="78"/>
      <c r="I24" s="18" t="s">
        <v>21</v>
      </c>
      <c r="J24" s="6">
        <f>B9</f>
        <v>550</v>
      </c>
      <c r="K24" s="6" t="s">
        <v>16</v>
      </c>
      <c r="L24" s="6" t="str">
        <f>TEXT(L23,"$#,##0.00_);($#,##0.00)")</f>
        <v xml:space="preserve">$1.95 </v>
      </c>
      <c r="M24" s="6" t="s">
        <v>4</v>
      </c>
      <c r="N24" s="6" t="str">
        <f>TEXT(N23,"$#,##0;($#,##0)")</f>
        <v>$1,073</v>
      </c>
      <c r="O24" t="s">
        <v>50</v>
      </c>
      <c r="AD24" s="54"/>
      <c r="AE24" s="54"/>
      <c r="AF24" s="54"/>
      <c r="AQ24" s="54"/>
    </row>
    <row r="25" spans="1:43" ht="15.75" customHeight="1" thickBot="1" x14ac:dyDescent="0.3">
      <c r="A25" s="63"/>
      <c r="B25" s="63"/>
      <c r="C25" s="63"/>
      <c r="D25" s="63"/>
      <c r="E25" s="63"/>
      <c r="F25" s="63"/>
      <c r="G25" s="63"/>
      <c r="I25" s="21" t="str">
        <f>I24&amp;""&amp;J24&amp;""&amp;K24&amp;""&amp;L24&amp;""&amp;M24&amp;""&amp;N24&amp;""&amp;O24</f>
        <v>One aborted calf, weighing 550 lbs and sold at $1.95 , creates a loss of $1,073/head.</v>
      </c>
      <c r="J25" s="9"/>
      <c r="K25" s="9"/>
      <c r="L25" s="9"/>
      <c r="M25" s="9"/>
      <c r="N25" s="9"/>
      <c r="O25" s="10"/>
      <c r="AD25" s="54"/>
      <c r="AE25" s="54"/>
      <c r="AF25" s="54"/>
      <c r="AQ25" s="54"/>
    </row>
    <row r="26" spans="1:43" ht="16.5" thickBot="1" x14ac:dyDescent="0.3">
      <c r="A26" s="42" t="s">
        <v>64</v>
      </c>
      <c r="B26" s="42"/>
      <c r="C26" s="42"/>
      <c r="D26" s="42"/>
      <c r="E26" s="42"/>
      <c r="F26" s="42"/>
      <c r="G26" s="42"/>
      <c r="I26" s="6"/>
      <c r="J26" s="6"/>
      <c r="K26" s="6"/>
      <c r="L26" s="6"/>
      <c r="M26" s="6"/>
      <c r="N26" s="6"/>
      <c r="O26" s="6"/>
      <c r="AD26" s="54"/>
      <c r="AE26" s="54"/>
      <c r="AF26" s="54"/>
      <c r="AQ26" s="54"/>
    </row>
    <row r="27" spans="1:43" x14ac:dyDescent="0.25">
      <c r="I27" s="15" t="s">
        <v>10</v>
      </c>
      <c r="J27" s="24"/>
      <c r="K27" s="3"/>
      <c r="L27" s="3"/>
      <c r="M27" s="3"/>
      <c r="N27" s="3"/>
      <c r="O27" s="4"/>
      <c r="AD27" s="54"/>
      <c r="AE27" s="54"/>
      <c r="AF27" s="54"/>
      <c r="AQ27" s="54"/>
    </row>
    <row r="28" spans="1:43" x14ac:dyDescent="0.25">
      <c r="I28" s="18"/>
      <c r="J28" s="23">
        <f>B11*B12</f>
        <v>1350</v>
      </c>
      <c r="K28" s="6"/>
      <c r="L28" s="23">
        <f>B13</f>
        <v>1500</v>
      </c>
      <c r="M28" s="6"/>
      <c r="N28" s="6"/>
      <c r="O28" s="7"/>
      <c r="AD28" s="54"/>
      <c r="AE28" s="54"/>
      <c r="AF28" s="54"/>
      <c r="AH28" s="70"/>
      <c r="AQ28" s="54"/>
    </row>
    <row r="29" spans="1:43" x14ac:dyDescent="0.25">
      <c r="I29" s="18" t="s">
        <v>17</v>
      </c>
      <c r="J29" s="6" t="str">
        <f>TEXT(J28,"$#,##0;($#,##0)")</f>
        <v>$1,350</v>
      </c>
      <c r="K29" s="6" t="s">
        <v>20</v>
      </c>
      <c r="L29" s="6" t="str">
        <f>TEXT(L28,"$#,##0;($#,##0)")</f>
        <v>$1,500</v>
      </c>
      <c r="M29" s="6" t="s">
        <v>50</v>
      </c>
      <c r="N29" s="6"/>
      <c r="O29" s="7"/>
      <c r="AD29" s="54"/>
      <c r="AE29" s="54"/>
      <c r="AF29" s="54"/>
      <c r="AQ29" s="54"/>
    </row>
    <row r="30" spans="1:43" ht="15.75" thickBot="1" x14ac:dyDescent="0.3">
      <c r="I30" s="21" t="str">
        <f>I29&amp;""&amp;J29&amp;""&amp;K29&amp;""&amp;L29&amp;""&amp;M29</f>
        <v>So you sell your open cows for $1,350/head. You need replacement heifers. They cost $1,500/head.</v>
      </c>
      <c r="J30" s="9"/>
      <c r="K30" s="9"/>
      <c r="L30" s="9"/>
      <c r="M30" s="9"/>
      <c r="N30" s="9"/>
      <c r="O30" s="10"/>
      <c r="AD30" s="54"/>
      <c r="AE30" s="54"/>
      <c r="AF30" s="54"/>
      <c r="AQ30" s="54"/>
    </row>
    <row r="31" spans="1:43" ht="15.75" thickBot="1" x14ac:dyDescent="0.3">
      <c r="D31" s="39"/>
      <c r="E31" s="39"/>
      <c r="F31" s="39"/>
      <c r="G31" s="39"/>
      <c r="AD31" s="54"/>
      <c r="AE31" s="54"/>
      <c r="AF31" s="54"/>
      <c r="AQ31" s="54"/>
    </row>
    <row r="32" spans="1:43" ht="15" customHeight="1" x14ac:dyDescent="0.25">
      <c r="D32" s="39"/>
      <c r="E32" s="39"/>
      <c r="F32" s="39"/>
      <c r="G32" s="39"/>
      <c r="I32" s="15" t="s">
        <v>11</v>
      </c>
      <c r="J32" s="3"/>
      <c r="K32" s="3"/>
      <c r="L32" s="3"/>
      <c r="M32" s="3"/>
      <c r="N32" s="4"/>
      <c r="AD32" s="54"/>
      <c r="AE32" s="54"/>
      <c r="AF32" s="54"/>
      <c r="AQ32" s="54"/>
    </row>
    <row r="33" spans="2:43" x14ac:dyDescent="0.25">
      <c r="D33" s="38"/>
      <c r="E33" s="38"/>
      <c r="F33" s="38"/>
      <c r="G33" s="38"/>
      <c r="I33" s="18"/>
      <c r="J33" s="23">
        <f>(B13-B12*B11)*J5</f>
        <v>2700</v>
      </c>
      <c r="K33" s="6"/>
      <c r="L33" s="23">
        <f>J33/B8</f>
        <v>9</v>
      </c>
      <c r="M33" s="6"/>
      <c r="N33" s="7"/>
      <c r="AB33" s="37"/>
      <c r="AD33" s="54"/>
      <c r="AE33" s="54"/>
      <c r="AF33" s="54"/>
      <c r="AQ33" s="54"/>
    </row>
    <row r="34" spans="2:43" x14ac:dyDescent="0.25">
      <c r="D34" s="38"/>
      <c r="E34" s="38"/>
      <c r="F34" s="38"/>
      <c r="G34" s="38"/>
      <c r="I34" s="18" t="s">
        <v>47</v>
      </c>
      <c r="J34" s="6" t="str">
        <f>TEXT(J33,"$#,##0;($#,##0)")</f>
        <v>$2,700</v>
      </c>
      <c r="K34" s="6" t="s">
        <v>48</v>
      </c>
      <c r="L34" s="6" t="str">
        <f>TEXT(L33,"$#,##0;($#,##0)")</f>
        <v>$9</v>
      </c>
      <c r="M34" s="6" t="s">
        <v>12</v>
      </c>
      <c r="N34" s="7"/>
      <c r="AD34" s="54"/>
      <c r="AE34" s="54"/>
      <c r="AF34" s="54"/>
      <c r="AQ34" s="54"/>
    </row>
    <row r="35" spans="2:43" x14ac:dyDescent="0.25">
      <c r="I35" s="20" t="str">
        <f>I34&amp;""&amp;J34&amp;""&amp;K34&amp;""&amp;L34&amp;""&amp;M34</f>
        <v>That's a net loss of $2,700  or $9/head</v>
      </c>
      <c r="J35" s="11"/>
      <c r="K35" s="6"/>
      <c r="L35" s="6"/>
      <c r="M35" s="6"/>
      <c r="N35" s="7"/>
      <c r="AD35" s="54"/>
      <c r="AE35" s="54"/>
      <c r="AF35" s="54"/>
      <c r="AQ35" s="54"/>
    </row>
    <row r="36" spans="2:43" x14ac:dyDescent="0.25">
      <c r="I36" s="18"/>
      <c r="J36" s="23">
        <f>(B13-B11*B12)*J6</f>
        <v>9000</v>
      </c>
      <c r="K36" s="6"/>
      <c r="L36" s="23">
        <f>J36/B8</f>
        <v>30</v>
      </c>
      <c r="M36" s="6"/>
      <c r="N36" s="7"/>
      <c r="AD36" s="54"/>
      <c r="AE36" s="54"/>
      <c r="AF36" s="54"/>
      <c r="AQ36" s="54"/>
    </row>
    <row r="37" spans="2:43" x14ac:dyDescent="0.25">
      <c r="I37" s="18" t="s">
        <v>49</v>
      </c>
      <c r="J37" s="6" t="str">
        <f>TEXT(J36,"$#,##0;($#,##0)")</f>
        <v>$9,000</v>
      </c>
      <c r="K37" s="6" t="s">
        <v>15</v>
      </c>
      <c r="L37" s="6" t="str">
        <f>TEXT(L36,"$#,##0;($#,##0)")</f>
        <v>$30</v>
      </c>
      <c r="M37" s="6" t="s">
        <v>12</v>
      </c>
      <c r="N37" s="7"/>
      <c r="AD37" s="54"/>
      <c r="AE37" s="54"/>
      <c r="AF37" s="54"/>
      <c r="AQ37" s="54"/>
    </row>
    <row r="38" spans="2:43" x14ac:dyDescent="0.25">
      <c r="I38" s="20" t="str">
        <f>I37&amp;""&amp;J37&amp;""&amp;K37&amp;""&amp;L37&amp;""&amp;M37</f>
        <v>Your net loss is $9,000 or $30/head</v>
      </c>
      <c r="J38" s="11"/>
      <c r="K38" s="6"/>
      <c r="L38" s="6"/>
      <c r="M38" s="6"/>
      <c r="N38" s="7"/>
      <c r="AD38" s="54"/>
      <c r="AE38" s="54"/>
      <c r="AF38" s="54"/>
      <c r="AQ38" s="54"/>
    </row>
    <row r="39" spans="2:43" x14ac:dyDescent="0.25">
      <c r="I39" s="18"/>
      <c r="J39" s="23">
        <f>(B13-B11*B12)*J7</f>
        <v>26550</v>
      </c>
      <c r="K39" s="6"/>
      <c r="L39" s="25">
        <f>J39/B8</f>
        <v>88.5</v>
      </c>
      <c r="M39" s="6"/>
      <c r="N39" s="7"/>
      <c r="AD39" s="54"/>
      <c r="AE39" s="54"/>
      <c r="AF39" s="54"/>
      <c r="AQ39" s="54"/>
    </row>
    <row r="40" spans="2:43" x14ac:dyDescent="0.25">
      <c r="I40" s="18" t="s">
        <v>49</v>
      </c>
      <c r="J40" s="6" t="str">
        <f>TEXT(J39,"$#,##0;($#,##0)")</f>
        <v>$26,550</v>
      </c>
      <c r="K40" s="6" t="s">
        <v>15</v>
      </c>
      <c r="L40" s="6" t="str">
        <f>TEXT(L39,"$#,##0;($#,##0)")</f>
        <v>$89</v>
      </c>
      <c r="M40" s="6" t="s">
        <v>12</v>
      </c>
      <c r="N40" s="7"/>
      <c r="AD40" s="54"/>
      <c r="AE40" s="54"/>
      <c r="AF40" s="54"/>
      <c r="AQ40" s="54"/>
    </row>
    <row r="41" spans="2:43" ht="15.75" thickBot="1" x14ac:dyDescent="0.3">
      <c r="I41" s="21" t="str">
        <f>I40&amp;""&amp;J40&amp;""&amp;K40&amp;""&amp;L40&amp;""&amp;M40</f>
        <v>Your net loss is $26,550 or $89/head</v>
      </c>
      <c r="J41" s="9"/>
      <c r="K41" s="9"/>
      <c r="L41" s="9"/>
      <c r="M41" s="9"/>
      <c r="N41" s="10"/>
      <c r="AD41" s="54"/>
      <c r="AE41" s="54"/>
      <c r="AF41" s="54"/>
      <c r="AQ41" s="54"/>
    </row>
    <row r="42" spans="2:43" ht="15.75" thickBot="1" x14ac:dyDescent="0.3">
      <c r="AD42" s="54"/>
      <c r="AE42" s="54"/>
      <c r="AF42" s="54"/>
      <c r="AQ42" s="54"/>
    </row>
    <row r="43" spans="2:43" x14ac:dyDescent="0.25">
      <c r="I43" s="15" t="s">
        <v>13</v>
      </c>
      <c r="J43" s="3"/>
      <c r="K43" s="3"/>
      <c r="L43" s="3"/>
      <c r="M43" s="3"/>
      <c r="N43" s="4"/>
      <c r="AD43" s="54"/>
      <c r="AE43" s="54"/>
      <c r="AF43" s="54"/>
      <c r="AQ43" s="54"/>
    </row>
    <row r="44" spans="2:43" ht="15" customHeight="1" x14ac:dyDescent="0.25">
      <c r="B44" s="44"/>
      <c r="C44" s="44"/>
      <c r="D44" s="44"/>
      <c r="E44" s="44"/>
      <c r="F44" s="44"/>
      <c r="G44" s="44"/>
      <c r="I44" s="18"/>
      <c r="J44" s="6">
        <f>(B14+B15)*B8</f>
        <v>1209</v>
      </c>
      <c r="L44" s="22">
        <f>B14+B15</f>
        <v>4.03</v>
      </c>
      <c r="M44" s="6"/>
      <c r="N44" s="7"/>
      <c r="AD44" s="54"/>
      <c r="AE44" s="54"/>
      <c r="AF44" s="54"/>
      <c r="AQ44" s="54"/>
    </row>
    <row r="45" spans="2:43" ht="15" customHeight="1" x14ac:dyDescent="0.25">
      <c r="B45" s="47"/>
      <c r="C45" s="47"/>
      <c r="D45" s="47"/>
      <c r="E45" s="47"/>
      <c r="F45" s="47"/>
      <c r="G45" s="47"/>
      <c r="H45" s="1">
        <v>0</v>
      </c>
      <c r="I45" s="18" t="s">
        <v>51</v>
      </c>
      <c r="J45" s="6" t="str">
        <f>TEXT(J44,"$#,##0;($#,##0)")</f>
        <v>$1,209</v>
      </c>
      <c r="K45" s="6" t="s">
        <v>15</v>
      </c>
      <c r="L45" s="6" t="str">
        <f>TEXT(L44,"$#,##0.00_);($#,##0.00)")</f>
        <v xml:space="preserve">$4.03 </v>
      </c>
      <c r="M45" s="6" t="s">
        <v>12</v>
      </c>
      <c r="N45" s="7"/>
      <c r="AD45" s="54"/>
      <c r="AE45" s="54"/>
      <c r="AF45" s="54"/>
      <c r="AQ45" s="54"/>
    </row>
    <row r="46" spans="2:43" x14ac:dyDescent="0.25">
      <c r="B46" s="47"/>
      <c r="C46" s="47"/>
      <c r="D46" s="47"/>
      <c r="E46" s="47"/>
      <c r="F46" s="47"/>
      <c r="G46" s="47"/>
      <c r="I46" s="20" t="str">
        <f>I45&amp;""&amp;J45&amp;""&amp;K45&amp;""&amp;L45&amp;""&amp;M45</f>
        <v>Your cost is $1,209 or $4.03 /head</v>
      </c>
      <c r="J46" s="11"/>
      <c r="K46" s="11"/>
      <c r="L46" s="6"/>
      <c r="M46" s="6"/>
      <c r="N46" s="7"/>
      <c r="AD46" s="54"/>
      <c r="AE46" s="54"/>
      <c r="AF46" s="54"/>
      <c r="AQ46" s="54"/>
    </row>
    <row r="47" spans="2:43" ht="13.5" customHeight="1" x14ac:dyDescent="0.25">
      <c r="B47" s="47"/>
      <c r="C47" s="47"/>
      <c r="D47" s="47"/>
      <c r="E47" s="47"/>
      <c r="F47" s="47"/>
      <c r="G47" s="47"/>
      <c r="I47" s="18"/>
      <c r="J47" s="23">
        <f>J33+J11+J44</f>
        <v>23214</v>
      </c>
      <c r="K47" s="6"/>
      <c r="L47" s="25">
        <f>J47/B8</f>
        <v>77.38</v>
      </c>
      <c r="M47" s="6"/>
      <c r="N47" s="7"/>
      <c r="AD47" s="54"/>
      <c r="AE47" s="54"/>
      <c r="AF47" s="54"/>
      <c r="AQ47" s="54"/>
    </row>
    <row r="48" spans="2:43" ht="15.75" customHeight="1" x14ac:dyDescent="0.25">
      <c r="B48" s="44"/>
      <c r="C48" s="44"/>
      <c r="D48" s="44"/>
      <c r="E48" s="44"/>
      <c r="F48" s="44"/>
      <c r="G48" s="44"/>
      <c r="H48" s="1">
        <v>0.06</v>
      </c>
      <c r="I48" s="18" t="s">
        <v>18</v>
      </c>
      <c r="J48" s="6" t="str">
        <f>TEXT(J47,"$#,##0;($#,##0)")</f>
        <v>$23,214</v>
      </c>
      <c r="K48" s="6" t="s">
        <v>15</v>
      </c>
      <c r="L48" s="6" t="str">
        <f>TEXT(L47,"$#,##0;($#,##0)")</f>
        <v>$77</v>
      </c>
      <c r="M48" s="6" t="s">
        <v>12</v>
      </c>
      <c r="N48" s="7"/>
      <c r="AD48" s="54"/>
      <c r="AE48" s="54"/>
      <c r="AF48" s="54"/>
      <c r="AQ48" s="54"/>
    </row>
    <row r="49" spans="1:43" ht="15" customHeight="1" x14ac:dyDescent="0.25">
      <c r="A49" s="43" t="s">
        <v>55</v>
      </c>
      <c r="B49" s="47"/>
      <c r="C49" s="47"/>
      <c r="D49" s="47"/>
      <c r="E49" s="47"/>
      <c r="F49" s="47"/>
      <c r="G49" s="47"/>
      <c r="I49" s="20" t="str">
        <f>I48&amp;""&amp;J48&amp;""&amp;K48&amp;""&amp;L48&amp;""&amp;M48</f>
        <v>Total loss: $23,214 or $77/head</v>
      </c>
      <c r="J49" s="11"/>
      <c r="K49" s="11"/>
      <c r="L49" s="6"/>
      <c r="M49" s="6"/>
      <c r="N49" s="7"/>
      <c r="AD49" s="54"/>
      <c r="AE49" s="54"/>
      <c r="AF49" s="54"/>
      <c r="AQ49" s="54"/>
    </row>
    <row r="50" spans="1:43" x14ac:dyDescent="0.25">
      <c r="A50" s="77" t="s">
        <v>58</v>
      </c>
      <c r="B50" s="77"/>
      <c r="C50" s="77"/>
      <c r="D50" s="77"/>
      <c r="E50" s="77"/>
      <c r="F50" s="77"/>
      <c r="G50" s="77"/>
      <c r="I50" s="18"/>
      <c r="J50" s="6">
        <f>J44</f>
        <v>1209</v>
      </c>
      <c r="L50" s="22">
        <f>B14+B15</f>
        <v>4.03</v>
      </c>
      <c r="M50" s="6"/>
      <c r="N50" s="7"/>
      <c r="AD50" s="54"/>
      <c r="AE50" s="54"/>
      <c r="AF50" s="54"/>
      <c r="AQ50" s="54"/>
    </row>
    <row r="51" spans="1:43" x14ac:dyDescent="0.25">
      <c r="A51" s="77"/>
      <c r="B51" s="77"/>
      <c r="C51" s="77"/>
      <c r="D51" s="77"/>
      <c r="E51" s="77"/>
      <c r="F51" s="77"/>
      <c r="G51" s="77"/>
      <c r="H51" s="1">
        <v>0</v>
      </c>
      <c r="I51" s="18" t="s">
        <v>19</v>
      </c>
      <c r="J51" s="6" t="str">
        <f>TEXT(J50,"$#,##0;($#,##0)")</f>
        <v>$1,209</v>
      </c>
      <c r="K51" s="6" t="s">
        <v>15</v>
      </c>
      <c r="L51" s="6" t="str">
        <f>TEXT(L50,"$#,##0.00_);($#,##0.00)")</f>
        <v xml:space="preserve">$4.03 </v>
      </c>
      <c r="M51" s="6" t="s">
        <v>12</v>
      </c>
      <c r="N51" s="7"/>
      <c r="AD51" s="54"/>
      <c r="AE51" s="54"/>
      <c r="AF51" s="54"/>
      <c r="AQ51" s="54"/>
    </row>
    <row r="52" spans="1:43" x14ac:dyDescent="0.25">
      <c r="A52" s="77"/>
      <c r="B52" s="77"/>
      <c r="C52" s="77"/>
      <c r="D52" s="77"/>
      <c r="E52" s="77"/>
      <c r="F52" s="77"/>
      <c r="G52" s="77"/>
      <c r="I52" s="20" t="str">
        <f>I51&amp;""&amp;J51&amp;""&amp;K51&amp;""&amp;L51&amp;""&amp;M51</f>
        <v>Your saving is $1,209 or $4.03 /head</v>
      </c>
      <c r="J52" s="11"/>
      <c r="K52" s="11"/>
      <c r="L52" s="6"/>
      <c r="M52" s="6"/>
      <c r="N52" s="7"/>
      <c r="AD52" s="54"/>
      <c r="AE52" s="54"/>
      <c r="AF52" s="54"/>
      <c r="AQ52" s="54"/>
    </row>
    <row r="53" spans="1:43" x14ac:dyDescent="0.25">
      <c r="A53" s="45" t="s">
        <v>60</v>
      </c>
      <c r="I53" s="18"/>
      <c r="J53" s="23">
        <f>J14+J36</f>
        <v>73350</v>
      </c>
      <c r="K53" s="6"/>
      <c r="L53" s="25">
        <f>J53/B8</f>
        <v>244.5</v>
      </c>
      <c r="M53" s="6"/>
      <c r="N53" s="7"/>
      <c r="AD53" s="54"/>
      <c r="AE53" s="54"/>
      <c r="AF53" s="54"/>
      <c r="AQ53" s="54"/>
    </row>
    <row r="54" spans="1:43" x14ac:dyDescent="0.25">
      <c r="A54" s="46"/>
      <c r="H54" s="1">
        <v>0.2</v>
      </c>
      <c r="I54" s="18" t="s">
        <v>18</v>
      </c>
      <c r="J54" s="6" t="str">
        <f>TEXT(J53,"$#,##0;($#,##0)")</f>
        <v>$73,350</v>
      </c>
      <c r="K54" s="6" t="s">
        <v>15</v>
      </c>
      <c r="L54" s="6" t="str">
        <f>TEXT(L53,"$#,##0;($#,##0)")</f>
        <v>$245</v>
      </c>
      <c r="M54" s="6" t="s">
        <v>12</v>
      </c>
      <c r="N54" s="7"/>
      <c r="AD54" s="54"/>
      <c r="AE54" s="54"/>
      <c r="AF54" s="54"/>
      <c r="AQ54" s="54"/>
    </row>
    <row r="55" spans="1:43" ht="15.75" x14ac:dyDescent="0.25">
      <c r="A55" s="60" t="s">
        <v>66</v>
      </c>
      <c r="B55" s="58"/>
      <c r="C55" s="58"/>
      <c r="D55" s="59"/>
      <c r="E55" s="59"/>
      <c r="F55" s="59"/>
      <c r="G55" s="59"/>
      <c r="I55" s="20" t="str">
        <f>I54&amp;""&amp;J54&amp;""&amp;K54&amp;""&amp;L54&amp;""&amp;M54</f>
        <v>Total loss: $73,350 or $245/head</v>
      </c>
      <c r="J55" s="11"/>
      <c r="K55" s="11"/>
      <c r="L55" s="6"/>
      <c r="M55" s="6"/>
      <c r="N55" s="7"/>
      <c r="AD55" s="54"/>
      <c r="AE55" s="54"/>
      <c r="AF55" s="54"/>
      <c r="AQ55" s="54"/>
    </row>
    <row r="56" spans="1:43" x14ac:dyDescent="0.25">
      <c r="A56" s="48" t="s">
        <v>37</v>
      </c>
      <c r="B56" s="49"/>
      <c r="C56" s="49"/>
      <c r="D56" s="6"/>
      <c r="E56" s="6"/>
      <c r="F56" s="6"/>
      <c r="G56" s="6"/>
      <c r="I56" s="18"/>
      <c r="J56" s="23">
        <f>J39+J17</f>
        <v>216382.5</v>
      </c>
      <c r="K56" s="6"/>
      <c r="L56" s="23">
        <f>J56/B8</f>
        <v>721.27499999999998</v>
      </c>
      <c r="M56" s="6"/>
      <c r="N56" s="7"/>
      <c r="AD56" s="54"/>
      <c r="AE56" s="54"/>
      <c r="AF56" s="54"/>
      <c r="AQ56" s="54"/>
    </row>
    <row r="57" spans="1:43" x14ac:dyDescent="0.25">
      <c r="A57" s="48" t="s">
        <v>38</v>
      </c>
      <c r="B57" s="50"/>
      <c r="C57" s="50"/>
      <c r="D57" s="6"/>
      <c r="E57" s="6"/>
      <c r="F57" s="6"/>
      <c r="G57" s="6"/>
      <c r="H57" s="1">
        <v>0.59</v>
      </c>
      <c r="I57" s="18" t="s">
        <v>18</v>
      </c>
      <c r="J57" s="6" t="str">
        <f>TEXT(J56,"$#,##0;($#,##0)")</f>
        <v>$216,383</v>
      </c>
      <c r="K57" s="6" t="s">
        <v>15</v>
      </c>
      <c r="L57" s="6" t="str">
        <f>TEXT(L56,"$#,##0;($#,##0)")</f>
        <v>$721</v>
      </c>
      <c r="M57" s="6" t="s">
        <v>12</v>
      </c>
      <c r="N57" s="7"/>
      <c r="AD57" s="54"/>
      <c r="AE57" s="54"/>
      <c r="AF57" s="54"/>
      <c r="AQ57" s="54"/>
    </row>
    <row r="58" spans="1:43" x14ac:dyDescent="0.25">
      <c r="A58" s="48" t="s">
        <v>61</v>
      </c>
      <c r="B58" s="50"/>
      <c r="C58" s="50"/>
      <c r="D58" s="6"/>
      <c r="E58" s="6"/>
      <c r="F58" s="6"/>
      <c r="G58" s="6"/>
      <c r="I58" s="20" t="str">
        <f>I57&amp;""&amp;J57&amp;""&amp;K57&amp;""&amp;L57&amp;""&amp;M57</f>
        <v>Total loss: $216,383 or $721/head</v>
      </c>
      <c r="J58" s="11"/>
      <c r="K58" s="11"/>
      <c r="L58" s="6"/>
      <c r="M58" s="6"/>
      <c r="N58" s="7"/>
      <c r="AD58" s="54"/>
      <c r="AE58" s="54"/>
      <c r="AF58" s="54"/>
      <c r="AQ58" s="54"/>
    </row>
    <row r="59" spans="1:43" ht="15.75" thickBot="1" x14ac:dyDescent="0.3">
      <c r="A59" s="51" t="s">
        <v>62</v>
      </c>
      <c r="B59" s="6"/>
      <c r="C59" s="6"/>
      <c r="D59" s="6"/>
      <c r="E59" s="6"/>
      <c r="F59" s="6"/>
      <c r="G59" s="6"/>
      <c r="I59" s="21"/>
      <c r="J59" s="9"/>
      <c r="K59" s="9"/>
      <c r="L59" s="9"/>
      <c r="M59" s="9"/>
      <c r="N59" s="10"/>
      <c r="AA59" s="52" t="s">
        <v>67</v>
      </c>
      <c r="AD59" s="54"/>
      <c r="AE59" s="54"/>
      <c r="AF59" s="54"/>
      <c r="AQ59" s="54"/>
    </row>
    <row r="60" spans="1:43" x14ac:dyDescent="0.25">
      <c r="A60" s="6"/>
      <c r="B60" s="6"/>
      <c r="C60" s="6"/>
      <c r="D60" s="6"/>
      <c r="E60" s="6"/>
      <c r="F60" s="6"/>
      <c r="G60" s="6"/>
      <c r="AD60" s="54"/>
      <c r="AE60" s="54"/>
      <c r="AF60" s="54"/>
      <c r="AQ60" s="54"/>
    </row>
    <row r="61" spans="1:43" x14ac:dyDescent="0.25">
      <c r="AA61" s="35"/>
      <c r="AD61" s="54"/>
      <c r="AE61" s="54"/>
      <c r="AF61" s="54"/>
      <c r="AQ61" s="54"/>
    </row>
    <row r="62" spans="1:43" x14ac:dyDescent="0.25">
      <c r="AD62" s="54"/>
      <c r="AE62" s="54"/>
      <c r="AF62" s="54"/>
      <c r="AQ62" s="54"/>
    </row>
    <row r="63" spans="1:43" x14ac:dyDescent="0.25">
      <c r="A63" s="40"/>
      <c r="AD63" s="54"/>
      <c r="AE63" s="54"/>
      <c r="AF63" s="54"/>
      <c r="AQ63" s="54"/>
    </row>
    <row r="65" spans="1:4" x14ac:dyDescent="0.25">
      <c r="A65" s="41"/>
    </row>
    <row r="67" spans="1:4" x14ac:dyDescent="0.25">
      <c r="A67" s="26"/>
    </row>
    <row r="68" spans="1:4" x14ac:dyDescent="0.25">
      <c r="A68" s="36"/>
      <c r="D68" s="35"/>
    </row>
    <row r="69" spans="1:4" x14ac:dyDescent="0.25">
      <c r="A69" s="36"/>
      <c r="D69" s="35"/>
    </row>
    <row r="70" spans="1:4" x14ac:dyDescent="0.25">
      <c r="A70" s="34"/>
      <c r="D70" s="35"/>
    </row>
    <row r="71" spans="1:4" x14ac:dyDescent="0.25">
      <c r="D71" s="35"/>
    </row>
  </sheetData>
  <sheetProtection password="D83F" sheet="1" objects="1" scenarios="1"/>
  <mergeCells count="4">
    <mergeCell ref="A1:A5"/>
    <mergeCell ref="A20:G21"/>
    <mergeCell ref="A50:G52"/>
    <mergeCell ref="A23:G24"/>
  </mergeCells>
  <hyperlinks>
    <hyperlink ref="A56" r:id="rId1" xr:uid="{C0D43C97-DF9F-4C7F-A61A-381CEAC03D0B}"/>
    <hyperlink ref="A57" r:id="rId2" xr:uid="{887DBF36-FA7F-4785-9340-D2051D8BD246}"/>
    <hyperlink ref="A58" r:id="rId3" xr:uid="{3A42BB0A-3387-4E7E-9380-6A21A0EE6732}"/>
    <hyperlink ref="A59" r:id="rId4" xr:uid="{D436485B-4BE5-40EC-B7F8-E8D3B7A39D60}"/>
    <hyperlink ref="AA59" r:id="rId5" display="Adapted from Saskatchewan Cattlemen's Association, 2017-18 Producer Handbook               " xr:uid="{8F291181-1C61-458D-9FD3-76300A28E954}"/>
  </hyperlinks>
  <pageMargins left="0.7" right="0.7" top="0.75" bottom="0.75" header="0.3" footer="0.3"/>
  <pageSetup paperSize="9" scale="77" orientation="portrait" r:id="rId6"/>
  <colBreaks count="1" manualBreakCount="1">
    <brk id="7" max="58" man="1"/>
  </colBreak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0" ma:contentTypeDescription="Create a new document." ma:contentTypeScope="" ma:versionID="1af6b3430defd58a1a197d034ed1d7d6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4ab37db6addd861da9af7216e550a36b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6B6A40-50EF-4C48-922D-092F5A2C4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7ADDF-EE93-4F1E-A1AA-8C077682A5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B1034E-45D5-443B-B6A5-30DCD3F5C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e526d9-6600-41fe-ac9f-b553f9b8b298"/>
    <ds:schemaRef ds:uri="251cae61-8135-4a88-bc5f-8b47aaccd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2019-09-27T16:18:27Z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