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CD707219-A2B8-462E-A636-175E316226D9}" xr6:coauthVersionLast="44" xr6:coauthVersionMax="44" xr10:uidLastSave="{00000000-0000-0000-0000-000000000000}"/>
  <bookViews>
    <workbookView xWindow="-96" yWindow="-96" windowWidth="16608" windowHeight="10536" xr2:uid="{00000000-000D-0000-FFFF-FFFF00000000}"/>
  </bookViews>
  <sheets>
    <sheet name="Sheet1" sheetId="1" r:id="rId1"/>
    <sheet name="AA cattle discount" sheetId="3" state="hidden" r:id="rId2"/>
    <sheet name="Grading discount" sheetId="4" state="hidden" r:id="rId3"/>
  </sheets>
  <definedNames>
    <definedName name="_xlnm.Print_Area" localSheetId="0">Sheet1!$A$1:$AA$59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" i="1" l="1"/>
  <c r="J13" i="1"/>
  <c r="I13" i="1"/>
  <c r="L13" i="1" s="1"/>
  <c r="J63" i="1" l="1"/>
  <c r="J66" i="1"/>
  <c r="J69" i="1" s="1"/>
  <c r="J35" i="1"/>
  <c r="K35" i="1" s="1"/>
  <c r="J41" i="1"/>
  <c r="J43" i="1" s="1"/>
  <c r="I44" i="1" s="1"/>
  <c r="J6" i="1"/>
  <c r="K6" i="1" s="1"/>
  <c r="J20" i="1" s="1"/>
  <c r="J37" i="1"/>
  <c r="J53" i="1" s="1"/>
  <c r="J8" i="1"/>
  <c r="K8" i="1" s="1"/>
  <c r="M8" i="1" s="1"/>
  <c r="J38" i="1"/>
  <c r="K38" i="1" s="1"/>
  <c r="J9" i="1"/>
  <c r="K9" i="1" s="1"/>
  <c r="M9" i="1" s="1"/>
  <c r="J36" i="1"/>
  <c r="K36" i="1" s="1"/>
  <c r="J7" i="1"/>
  <c r="K7" i="1" s="1"/>
  <c r="J23" i="1" s="1"/>
  <c r="C6" i="4"/>
  <c r="C14" i="4"/>
  <c r="C7" i="4"/>
  <c r="C15" i="4"/>
  <c r="C16" i="4"/>
  <c r="C17" i="4"/>
  <c r="C12" i="4"/>
  <c r="B7" i="4"/>
  <c r="B6" i="4"/>
  <c r="C3" i="4"/>
  <c r="C2" i="4"/>
  <c r="C10" i="3"/>
  <c r="D10" i="3"/>
  <c r="E10" i="3"/>
  <c r="F10" i="3"/>
  <c r="G10" i="3"/>
  <c r="B10" i="3"/>
  <c r="G4" i="3"/>
  <c r="G5" i="3"/>
  <c r="G6" i="3"/>
  <c r="G7" i="3"/>
  <c r="G8" i="3"/>
  <c r="G9" i="3"/>
  <c r="G3" i="3"/>
  <c r="C9" i="3"/>
  <c r="D9" i="3"/>
  <c r="E9" i="3"/>
  <c r="F9" i="3"/>
  <c r="B9" i="3"/>
  <c r="C7" i="3"/>
  <c r="D7" i="3"/>
  <c r="E7" i="3"/>
  <c r="F7" i="3"/>
  <c r="B7" i="3"/>
  <c r="C6" i="3"/>
  <c r="D6" i="3"/>
  <c r="E6" i="3"/>
  <c r="F6" i="3"/>
  <c r="B6" i="3"/>
  <c r="M13" i="1"/>
  <c r="I16" i="1" s="1"/>
  <c r="J1" i="1"/>
  <c r="I2" i="1" s="1"/>
  <c r="AE3" i="1"/>
  <c r="AD4" i="1" s="1"/>
  <c r="J70" i="1" l="1"/>
  <c r="J76" i="1" s="1"/>
  <c r="K37" i="1"/>
  <c r="M37" i="1" s="1"/>
  <c r="M35" i="1"/>
  <c r="J56" i="1"/>
  <c r="L53" i="1"/>
  <c r="L54" i="1" s="1"/>
  <c r="J54" i="1"/>
  <c r="J21" i="1"/>
  <c r="L20" i="1"/>
  <c r="L21" i="1" s="1"/>
  <c r="J82" i="1"/>
  <c r="M38" i="1"/>
  <c r="M6" i="1"/>
  <c r="M7" i="1"/>
  <c r="M36" i="1"/>
  <c r="J47" i="1"/>
  <c r="J50" i="1"/>
  <c r="J24" i="1"/>
  <c r="L23" i="1"/>
  <c r="L24" i="1" s="1"/>
  <c r="J29" i="1"/>
  <c r="J26" i="1"/>
  <c r="L76" i="1" l="1"/>
  <c r="L77" i="1" s="1"/>
  <c r="J77" i="1"/>
  <c r="I78" i="1" s="1"/>
  <c r="J73" i="1"/>
  <c r="J74" i="1" s="1"/>
  <c r="J79" i="1"/>
  <c r="J93" i="1" s="1"/>
  <c r="J90" i="1"/>
  <c r="AF19" i="1" s="1"/>
  <c r="AG19" i="1" s="1"/>
  <c r="I22" i="1"/>
  <c r="L56" i="1"/>
  <c r="L57" i="1" s="1"/>
  <c r="J57" i="1"/>
  <c r="I55" i="1"/>
  <c r="J83" i="1"/>
  <c r="L82" i="1"/>
  <c r="L83" i="1" s="1"/>
  <c r="L50" i="1"/>
  <c r="L51" i="1" s="1"/>
  <c r="J51" i="1"/>
  <c r="J48" i="1"/>
  <c r="L47" i="1"/>
  <c r="L48" i="1" s="1"/>
  <c r="L90" i="1"/>
  <c r="L91" i="1" s="1"/>
  <c r="I25" i="1"/>
  <c r="L26" i="1"/>
  <c r="L27" i="1" s="1"/>
  <c r="J27" i="1"/>
  <c r="J96" i="1"/>
  <c r="J30" i="1"/>
  <c r="L29" i="1"/>
  <c r="L30" i="1" s="1"/>
  <c r="J91" i="1" l="1"/>
  <c r="I92" i="1" s="1"/>
  <c r="J87" i="1"/>
  <c r="J88" i="1" s="1"/>
  <c r="L73" i="1"/>
  <c r="L74" i="1" s="1"/>
  <c r="I75" i="1" s="1"/>
  <c r="AF6" i="1"/>
  <c r="AG6" i="1" s="1"/>
  <c r="L87" i="1"/>
  <c r="L88" i="1" s="1"/>
  <c r="I89" i="1" s="1"/>
  <c r="J80" i="1"/>
  <c r="L79" i="1"/>
  <c r="L80" i="1" s="1"/>
  <c r="I58" i="1"/>
  <c r="I28" i="1"/>
  <c r="I49" i="1"/>
  <c r="I52" i="1"/>
  <c r="I84" i="1"/>
  <c r="I31" i="1"/>
  <c r="AF8" i="1"/>
  <c r="AG8" i="1" s="1"/>
  <c r="L96" i="1"/>
  <c r="L97" i="1" s="1"/>
  <c r="AF18" i="1"/>
  <c r="AG18" i="1" s="1"/>
  <c r="AF17" i="1"/>
  <c r="AG17" i="1" s="1"/>
  <c r="J97" i="1"/>
  <c r="AF20" i="1"/>
  <c r="AG20" i="1" s="1"/>
  <c r="AF16" i="1"/>
  <c r="AG16" i="1" s="1"/>
  <c r="L93" i="1"/>
  <c r="L94" i="1" s="1"/>
  <c r="J94" i="1"/>
  <c r="AF7" i="1"/>
  <c r="AG7" i="1" s="1"/>
  <c r="I81" i="1" l="1"/>
  <c r="I98" i="1"/>
  <c r="I95" i="1"/>
</calcChain>
</file>

<file path=xl/sharedStrings.xml><?xml version="1.0" encoding="utf-8"?>
<sst xmlns="http://schemas.openxmlformats.org/spreadsheetml/2006/main" count="166" uniqueCount="114">
  <si>
    <t>Script</t>
  </si>
  <si>
    <t>Loss per head</t>
  </si>
  <si>
    <t>/head</t>
  </si>
  <si>
    <t xml:space="preserve"> or </t>
  </si>
  <si>
    <t xml:space="preserve">Total loss: </t>
  </si>
  <si>
    <t>If not vaccinate</t>
  </si>
  <si>
    <t>Total Saving</t>
  </si>
  <si>
    <t>Possible Loss (20% vs. 6% abortion)</t>
  </si>
  <si>
    <t>Possible Loss (20% vs. 0% abortion)</t>
  </si>
  <si>
    <t>Possible Loss (59% vs. 6% abortion)</t>
  </si>
  <si>
    <t>Possible Loss (59% vs. 0% abortion)</t>
  </si>
  <si>
    <t xml:space="preserve">Decision Making Tool </t>
  </si>
  <si>
    <t xml:space="preserve">If Vaccinate, Your potential savings compared to not vaccinating </t>
  </si>
  <si>
    <t>$/head</t>
  </si>
  <si>
    <t>Sources:</t>
  </si>
  <si>
    <t>Dr. Nathan Erickson and Kathy Larson, Cost-Benefit Comparison of BRD and BVD Vaccinations</t>
  </si>
  <si>
    <t>Step 1. Producer Information</t>
  </si>
  <si>
    <t>Step 2. Result Summary</t>
  </si>
  <si>
    <t>Step 3. Flow Chart</t>
  </si>
  <si>
    <t>Learn more:</t>
  </si>
  <si>
    <t>Assumptions:</t>
  </si>
  <si>
    <t>Treatment cost for BRD ($/head)</t>
  </si>
  <si>
    <t>Intranasal Vaccines Are Timely And Effective (BCRC Blog Article, 2018)</t>
  </si>
  <si>
    <t>* Based on Odds Ratio and Confidence Intervals for odds of morbidity and mortality for unvaccinated calves naturally exposed to BRD (Theurer et al., 2015)</t>
  </si>
  <si>
    <t>Mortality rate</t>
  </si>
  <si>
    <t xml:space="preserve"> feeders?</t>
  </si>
  <si>
    <t>Bovine Respiratory Disease (BCRC webpage)</t>
  </si>
  <si>
    <t>Feeder Price ($/lb)</t>
  </si>
  <si>
    <t>Average Feeder Weight (lbs)</t>
  </si>
  <si>
    <t>Average Cost of Gain ($/day)</t>
  </si>
  <si>
    <t># head</t>
  </si>
  <si>
    <t>Rounded #</t>
  </si>
  <si>
    <t xml:space="preserve">Death Loss: </t>
  </si>
  <si>
    <t>Purchase price</t>
  </si>
  <si>
    <t>COG on 30 days</t>
  </si>
  <si>
    <t>Total</t>
  </si>
  <si>
    <t>Format</t>
  </si>
  <si>
    <t>Value of a Feeder:</t>
  </si>
  <si>
    <t xml:space="preserve">The cost of death loss is </t>
  </si>
  <si>
    <t xml:space="preserve">Cost of death loss: </t>
  </si>
  <si>
    <t>Mortality Cost ($):</t>
  </si>
  <si>
    <t xml:space="preserve">Treating a feeder for BRD will cost </t>
  </si>
  <si>
    <t xml:space="preserve"> head are sick and need treatment</t>
  </si>
  <si>
    <t xml:space="preserve">Disease Prevalence: </t>
  </si>
  <si>
    <t xml:space="preserve"> head die due to BRD</t>
  </si>
  <si>
    <t>Cost of treatment per case</t>
  </si>
  <si>
    <t>Number of Days on Feed</t>
  </si>
  <si>
    <t>Expected Fed Cattle Price ($/lb)</t>
  </si>
  <si>
    <t>Reduction ADG (lb/day)</t>
  </si>
  <si>
    <t>Total Reduction in Weight Gain per head (lb)</t>
  </si>
  <si>
    <t>Loss from reduced weight gain per head</t>
  </si>
  <si>
    <t>Total cost of death loss</t>
  </si>
  <si>
    <t>Total cost production loss</t>
  </si>
  <si>
    <t xml:space="preserve">The cost of production loss is </t>
  </si>
  <si>
    <t>per case (assumed one treatment).</t>
  </si>
  <si>
    <t>/head on all feeders</t>
  </si>
  <si>
    <t>Treatment Cost per Case</t>
  </si>
  <si>
    <t>Total Treatment Cost</t>
  </si>
  <si>
    <t xml:space="preserve">The total treatment cost is </t>
  </si>
  <si>
    <t xml:space="preserve">or </t>
  </si>
  <si>
    <t xml:space="preserve">Total treatment cost: </t>
  </si>
  <si>
    <t>Production Cost of BRD</t>
  </si>
  <si>
    <t>AA discount as % of Cutout Composite</t>
  </si>
  <si>
    <t>AAA cutout ($/cwt)</t>
  </si>
  <si>
    <t>AA cutout ($/cwt)</t>
  </si>
  <si>
    <t>Cutout Composite ($/cwt)</t>
  </si>
  <si>
    <t>AAA/AA spread ($/cwt)</t>
  </si>
  <si>
    <t>AB Fed Steer Price ($/cwt)</t>
  </si>
  <si>
    <t>Estimated discount on AA cattle ($/cwt)</t>
  </si>
  <si>
    <t>Est. Discount on AA Cattle</t>
  </si>
  <si>
    <t>5-yr avg</t>
  </si>
  <si>
    <t>Estimated discount on AA cattle ($/lb)</t>
  </si>
  <si>
    <t>treated once</t>
  </si>
  <si>
    <t>never-treated</t>
  </si>
  <si>
    <t># cattle</t>
  </si>
  <si>
    <t>AAA%</t>
  </si>
  <si>
    <t>AA%</t>
  </si>
  <si>
    <t>AAA #</t>
  </si>
  <si>
    <t>AA #</t>
  </si>
  <si>
    <t>AA discount</t>
  </si>
  <si>
    <t>finishing weight</t>
  </si>
  <si>
    <t>Total discount/ head</t>
  </si>
  <si>
    <t>discount on 300 never-treated</t>
  </si>
  <si>
    <t>discount on 300 treated once</t>
  </si>
  <si>
    <t>% of AAA for cattle never treated</t>
  </si>
  <si>
    <t>% AAA for cattle treated once</t>
  </si>
  <si>
    <t>Loss attributed to quality grade</t>
  </si>
  <si>
    <t>Estimated discount on AA vs. AAA cattle $/lb</t>
  </si>
  <si>
    <t>finishing weight lb</t>
  </si>
  <si>
    <t>AA discount per head</t>
  </si>
  <si>
    <t>Reduced value per head (treated once vs. never treated)</t>
  </si>
  <si>
    <t xml:space="preserve">Your total loss is </t>
  </si>
  <si>
    <t>Total loss</t>
  </si>
  <si>
    <t>** Estimated based on five-year average Canadian cutout and Alberta fed steer prices</t>
  </si>
  <si>
    <t xml:space="preserve"># of feeders = </t>
  </si>
  <si>
    <r>
      <t xml:space="preserve">Theurer, M. E., Larson, R. L., &amp; White, B. J. (2015). Systematic review and meta-analysis of the effectiveness of commercially available vaccines against bovine herpesvirus, bovine viral diarrhea virus, bovine respiratory syncytial virus, and parainfluenza type 3 virus for mitigation of bovine respiratory disease complex in cattle. </t>
    </r>
    <r>
      <rPr>
        <i/>
        <sz val="10"/>
        <color theme="1"/>
        <rFont val="Calibri"/>
        <family val="2"/>
        <scheme val="minor"/>
      </rPr>
      <t>Journal of the American Veterinary Medical Association, 246</t>
    </r>
    <r>
      <rPr>
        <sz val="10"/>
        <color theme="1"/>
        <rFont val="Calibri"/>
        <family val="2"/>
        <scheme val="minor"/>
      </rPr>
      <t>(1), 126-142.</t>
    </r>
  </si>
  <si>
    <t>Min</t>
  </si>
  <si>
    <t>Avg</t>
  </si>
  <si>
    <t>Max</t>
  </si>
  <si>
    <t>Disposal</t>
  </si>
  <si>
    <t xml:space="preserve"> per head (purchase price + COG on 30 d + disposal).</t>
  </si>
  <si>
    <t xml:space="preserve">Are the purchased feeders vaccinated against Bovine Respiratory Disease (BRD)? What will happen to </t>
  </si>
  <si>
    <t>- On average, estimate 11.4% of unvaccinated calves will get sick from BRD, and 4.2% will die; with best case scenario being only 6.8% get sick and 1.2% die, and worst case scenario 19.2% get sick and 13.3% die.*</t>
  </si>
  <si>
    <t>- Average daily gain of cattle treated once is 0.15lb/day lower than cattle that were never treated (Schneider et al. 2009)</t>
  </si>
  <si>
    <t>- Percentage of cattle graded AAA or better is 71% for cattle that were never treated, and 57% for cattle treated once (Schneider et al. 2009)</t>
  </si>
  <si>
    <t>- Disposal cost for feeders died from BRD is $200/head. (Canfax Survey)</t>
  </si>
  <si>
    <r>
      <t>Schneider, M. J., Tait Jr, R. G., Busby, W. D., &amp; Reecy, J. M. (2009). An evaluation of bovine respiratory disease complex in feedlot cattle: Impact on performance and carcass traits using treatment records and lung lesion scores. </t>
    </r>
    <r>
      <rPr>
        <i/>
        <sz val="10"/>
        <rFont val="Calibri"/>
        <family val="2"/>
        <scheme val="minor"/>
      </rPr>
      <t>Journal of animal science</t>
    </r>
    <r>
      <rPr>
        <sz val="10"/>
        <rFont val="Calibri"/>
        <family val="2"/>
        <scheme val="minor"/>
      </rPr>
      <t>, </t>
    </r>
    <r>
      <rPr>
        <i/>
        <sz val="10"/>
        <rFont val="Calibri"/>
        <family val="2"/>
        <scheme val="minor"/>
      </rPr>
      <t>87</t>
    </r>
    <r>
      <rPr>
        <sz val="10"/>
        <rFont val="Calibri"/>
        <family val="2"/>
        <scheme val="minor"/>
      </rPr>
      <t>(5), 1821-1827.</t>
    </r>
  </si>
  <si>
    <t>- Price discount on AA compared to AAA cattle is $0.06/lb**</t>
  </si>
  <si>
    <t xml:space="preserve">The cost of a feeder that dies from BRD is </t>
  </si>
  <si>
    <t>- Assume feeders are vaccinated at cow-calf or backgrounding operations, hence the cost of vaccination is excluded in this feedlot level analysis.</t>
  </si>
  <si>
    <t>Cost-Benefit of Feeding BRD Vaccinated Calves</t>
  </si>
  <si>
    <t>- Typical morbidity (disease) incidence from BRD for vaccinated calves: 5%</t>
  </si>
  <si>
    <t>- Typical mortality (death) incidence from BRD for vaccinated calves: 0.8%</t>
  </si>
  <si>
    <t>Number of Feeders (head)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</si>
</sst>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"/>
    <numFmt numFmtId="169" formatCode="_(* #,##0_);_(* \(#,##0\);_(* &quot;-&quot;??_);_(@_)"/>
    <numFmt numFmtId="170" formatCode="0.0%"/>
    <numFmt numFmtId="171" formatCode="&quot;$&quot;#,##0.00"/>
    <numFmt numFmtId="172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16">
    <xf numFmtId="0" fontId="0" fillId="0" borderId="0" xfId="0"/>
    <xf numFmtId="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2" borderId="1" xfId="0" applyFill="1" applyBorder="1"/>
    <xf numFmtId="1" fontId="0" fillId="0" borderId="10" xfId="0" applyNumberFormat="1" applyBorder="1"/>
    <xf numFmtId="0" fontId="0" fillId="0" borderId="4" xfId="0" applyBorder="1"/>
    <xf numFmtId="1" fontId="0" fillId="0" borderId="0" xfId="0" applyNumberFormat="1" applyBorder="1"/>
    <xf numFmtId="0" fontId="0" fillId="0" borderId="13" xfId="0" applyBorder="1"/>
    <xf numFmtId="0" fontId="0" fillId="0" borderId="6" xfId="0" applyBorder="1"/>
    <xf numFmtId="166" fontId="0" fillId="0" borderId="0" xfId="0" applyNumberFormat="1" applyBorder="1"/>
    <xf numFmtId="164" fontId="0" fillId="0" borderId="0" xfId="0" applyNumberFormat="1" applyBorder="1"/>
    <xf numFmtId="0" fontId="0" fillId="2" borderId="2" xfId="0" applyFill="1" applyBorder="1"/>
    <xf numFmtId="165" fontId="0" fillId="0" borderId="0" xfId="0" applyNumberFormat="1" applyBorder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7" fillId="0" borderId="0" xfId="0" applyFont="1"/>
    <xf numFmtId="0" fontId="0" fillId="0" borderId="0" xfId="0" applyFill="1" applyBorder="1"/>
    <xf numFmtId="0" fontId="2" fillId="0" borderId="0" xfId="1"/>
    <xf numFmtId="0" fontId="0" fillId="0" borderId="0" xfId="0" applyFill="1"/>
    <xf numFmtId="0" fontId="2" fillId="0" borderId="0" xfId="1" applyAlignment="1">
      <alignment horizontal="left" indent="2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wrapText="1" indent="2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8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11" fillId="0" borderId="0" xfId="1" applyFont="1" applyAlignment="1">
      <alignment horizontal="right"/>
    </xf>
    <xf numFmtId="0" fontId="1" fillId="0" borderId="0" xfId="0" applyFont="1" applyFill="1"/>
    <xf numFmtId="0" fontId="0" fillId="0" borderId="0" xfId="0" applyFont="1"/>
    <xf numFmtId="49" fontId="0" fillId="0" borderId="0" xfId="0" applyNumberFormat="1" applyBorder="1" applyAlignment="1">
      <alignment wrapText="1"/>
    </xf>
    <xf numFmtId="0" fontId="1" fillId="0" borderId="0" xfId="0" applyFont="1" applyBorder="1"/>
    <xf numFmtId="49" fontId="0" fillId="0" borderId="0" xfId="0" applyNumberFormat="1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13" fillId="0" borderId="0" xfId="0" applyFont="1"/>
    <xf numFmtId="170" fontId="0" fillId="0" borderId="4" xfId="0" applyNumberFormat="1" applyBorder="1"/>
    <xf numFmtId="170" fontId="0" fillId="0" borderId="6" xfId="0" applyNumberFormat="1" applyBorder="1"/>
    <xf numFmtId="167" fontId="0" fillId="0" borderId="7" xfId="0" applyNumberFormat="1" applyBorder="1"/>
    <xf numFmtId="169" fontId="0" fillId="0" borderId="0" xfId="0" applyNumberFormat="1"/>
    <xf numFmtId="0" fontId="0" fillId="0" borderId="4" xfId="0" applyFill="1" applyBorder="1"/>
    <xf numFmtId="0" fontId="1" fillId="2" borderId="1" xfId="0" applyFont="1" applyFill="1" applyBorder="1" applyAlignment="1"/>
    <xf numFmtId="167" fontId="0" fillId="0" borderId="0" xfId="0" applyNumberFormat="1" applyBorder="1"/>
    <xf numFmtId="170" fontId="0" fillId="0" borderId="0" xfId="0" applyNumberFormat="1" applyBorder="1"/>
    <xf numFmtId="171" fontId="0" fillId="0" borderId="0" xfId="3" applyNumberFormat="1" applyFont="1" applyBorder="1"/>
    <xf numFmtId="171" fontId="0" fillId="0" borderId="0" xfId="0" applyNumberFormat="1" applyBorder="1"/>
    <xf numFmtId="170" fontId="1" fillId="2" borderId="1" xfId="0" applyNumberFormat="1" applyFont="1" applyFill="1" applyBorder="1"/>
    <xf numFmtId="167" fontId="0" fillId="0" borderId="2" xfId="0" applyNumberFormat="1" applyBorder="1"/>
    <xf numFmtId="171" fontId="0" fillId="0" borderId="4" xfId="3" applyNumberFormat="1" applyFont="1" applyBorder="1"/>
    <xf numFmtId="0" fontId="15" fillId="0" borderId="6" xfId="0" applyFont="1" applyBorder="1"/>
    <xf numFmtId="168" fontId="0" fillId="0" borderId="0" xfId="0" applyNumberFormat="1" applyBorder="1"/>
    <xf numFmtId="0" fontId="1" fillId="2" borderId="1" xfId="0" applyFont="1" applyFill="1" applyBorder="1"/>
    <xf numFmtId="0" fontId="1" fillId="0" borderId="4" xfId="0" applyFont="1" applyBorder="1"/>
    <xf numFmtId="170" fontId="1" fillId="0" borderId="4" xfId="0" applyNumberFormat="1" applyFont="1" applyBorder="1"/>
    <xf numFmtId="172" fontId="0" fillId="0" borderId="0" xfId="0" applyNumberFormat="1" applyBorder="1"/>
    <xf numFmtId="169" fontId="0" fillId="0" borderId="0" xfId="0" applyNumberFormat="1" applyBorder="1"/>
    <xf numFmtId="172" fontId="0" fillId="0" borderId="7" xfId="0" applyNumberFormat="1" applyBorder="1"/>
    <xf numFmtId="10" fontId="0" fillId="0" borderId="0" xfId="0" applyNumberFormat="1"/>
    <xf numFmtId="168" fontId="0" fillId="0" borderId="2" xfId="0" applyNumberFormat="1" applyBorder="1"/>
    <xf numFmtId="9" fontId="0" fillId="0" borderId="0" xfId="4" applyFont="1"/>
    <xf numFmtId="171" fontId="0" fillId="0" borderId="0" xfId="0" applyNumberFormat="1"/>
    <xf numFmtId="171" fontId="0" fillId="0" borderId="0" xfId="3" applyNumberFormat="1" applyFont="1"/>
    <xf numFmtId="171" fontId="0" fillId="0" borderId="16" xfId="3" applyNumberFormat="1" applyFont="1" applyBorder="1"/>
    <xf numFmtId="9" fontId="0" fillId="0" borderId="0" xfId="4" applyFont="1" applyBorder="1"/>
    <xf numFmtId="171" fontId="1" fillId="2" borderId="16" xfId="0" applyNumberFormat="1" applyFont="1" applyFill="1" applyBorder="1"/>
    <xf numFmtId="0" fontId="0" fillId="0" borderId="4" xfId="0" applyFill="1" applyBorder="1" applyAlignment="1">
      <alignment horizontal="right"/>
    </xf>
    <xf numFmtId="2" fontId="0" fillId="0" borderId="0" xfId="0" applyNumberFormat="1" applyBorder="1"/>
    <xf numFmtId="0" fontId="14" fillId="0" borderId="0" xfId="0" applyFont="1" applyBorder="1"/>
    <xf numFmtId="166" fontId="0" fillId="0" borderId="17" xfId="3" applyFont="1" applyFill="1" applyBorder="1"/>
    <xf numFmtId="0" fontId="5" fillId="5" borderId="0" xfId="0" applyFont="1" applyFill="1"/>
    <xf numFmtId="0" fontId="16" fillId="0" borderId="0" xfId="0" applyFont="1" applyAlignment="1">
      <alignment vertical="top" wrapText="1"/>
    </xf>
    <xf numFmtId="0" fontId="0" fillId="0" borderId="14" xfId="0" applyFill="1" applyBorder="1" applyAlignment="1">
      <alignment horizontal="right"/>
    </xf>
    <xf numFmtId="0" fontId="2" fillId="0" borderId="0" xfId="1" applyBorder="1"/>
    <xf numFmtId="0" fontId="2" fillId="0" borderId="0" xfId="1" applyFill="1" applyBorder="1"/>
    <xf numFmtId="0" fontId="17" fillId="0" borderId="0" xfId="0" applyFont="1" applyFill="1"/>
    <xf numFmtId="0" fontId="18" fillId="0" borderId="0" xfId="0" applyFont="1" applyFill="1"/>
    <xf numFmtId="0" fontId="10" fillId="6" borderId="0" xfId="0" applyFont="1" applyFill="1"/>
    <xf numFmtId="0" fontId="0" fillId="6" borderId="0" xfId="0" applyFill="1" applyBorder="1"/>
    <xf numFmtId="0" fontId="0" fillId="6" borderId="0" xfId="0" applyFill="1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9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wrapText="1"/>
    </xf>
    <xf numFmtId="49" fontId="5" fillId="0" borderId="0" xfId="0" applyNumberFormat="1" applyFont="1"/>
    <xf numFmtId="0" fontId="16" fillId="0" borderId="0" xfId="0" applyFont="1" applyAlignment="1">
      <alignment vertical="center"/>
    </xf>
    <xf numFmtId="0" fontId="0" fillId="0" borderId="0" xfId="0" applyAlignment="1"/>
    <xf numFmtId="0" fontId="22" fillId="6" borderId="0" xfId="0" applyFont="1" applyFill="1"/>
    <xf numFmtId="0" fontId="22" fillId="3" borderId="0" xfId="0" applyFont="1" applyFill="1" applyBorder="1"/>
    <xf numFmtId="49" fontId="8" fillId="0" borderId="0" xfId="0" applyNumberFormat="1" applyFont="1"/>
    <xf numFmtId="0" fontId="23" fillId="0" borderId="0" xfId="0" applyFont="1"/>
    <xf numFmtId="0" fontId="10" fillId="0" borderId="0" xfId="0" applyFont="1"/>
    <xf numFmtId="0" fontId="13" fillId="0" borderId="0" xfId="0" applyFont="1" applyFill="1"/>
    <xf numFmtId="0" fontId="5" fillId="0" borderId="0" xfId="0" applyFont="1" applyFill="1"/>
    <xf numFmtId="0" fontId="18" fillId="0" borderId="0" xfId="0" applyFont="1" applyFill="1" applyAlignment="1">
      <alignment horizontal="right"/>
    </xf>
    <xf numFmtId="168" fontId="18" fillId="0" borderId="0" xfId="0" applyNumberFormat="1" applyFont="1" applyFill="1"/>
    <xf numFmtId="4" fontId="18" fillId="0" borderId="0" xfId="0" applyNumberFormat="1" applyFont="1" applyFill="1"/>
    <xf numFmtId="0" fontId="19" fillId="0" borderId="0" xfId="1" applyFont="1" applyFill="1"/>
    <xf numFmtId="169" fontId="0" fillId="2" borderId="15" xfId="2" applyNumberFormat="1" applyFont="1" applyFill="1" applyBorder="1" applyProtection="1">
      <protection locked="0"/>
    </xf>
    <xf numFmtId="166" fontId="0" fillId="2" borderId="15" xfId="3" applyFont="1" applyFill="1" applyBorder="1" applyProtection="1">
      <protection locked="0"/>
    </xf>
    <xf numFmtId="166" fontId="0" fillId="4" borderId="15" xfId="3" applyFont="1" applyFill="1" applyBorder="1" applyProtection="1">
      <protection locked="0"/>
    </xf>
    <xf numFmtId="49" fontId="0" fillId="0" borderId="0" xfId="0" applyNumberForma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Additional</a:t>
            </a:r>
            <a:r>
              <a:rPr lang="en-US" b="1" baseline="0"/>
              <a:t> Losses due to Purchasing Calves NOT Vaccinated for </a:t>
            </a:r>
            <a:r>
              <a:rPr lang="en-US" sz="1200" b="1" i="0" u="none" strike="noStrike" baseline="0">
                <a:effectLst/>
              </a:rPr>
              <a:t>BRD </a:t>
            </a:r>
            <a:endParaRPr lang="en-US" b="1"/>
          </a:p>
        </c:rich>
      </c:tx>
      <c:layout>
        <c:manualLayout>
          <c:xMode val="edge"/>
          <c:yMode val="edge"/>
          <c:x val="0.10930322501662726"/>
          <c:y val="3.444158084144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508588945772481E-2"/>
          <c:y val="0.32586300567427307"/>
          <c:w val="0.83523020010633764"/>
          <c:h val="0.5291569225317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Sheet1!$AD$4</c:f>
              <c:strCache>
                <c:ptCount val="1"/>
                <c:pt idx="0">
                  <c:v># of feeders = 300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Sheet1!$AF$6:$AF$8</c:f>
              <c:numCache>
                <c:formatCode>"$"#,##0</c:formatCode>
                <c:ptCount val="3"/>
                <c:pt idx="0">
                  <c:v>1768.2200000000003</c:v>
                </c:pt>
                <c:pt idx="1">
                  <c:v>14523.800000000003</c:v>
                </c:pt>
                <c:pt idx="2">
                  <c:v>51423.859999999993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Sheet1!$AE$6:$AE$8</c15:sqref>
                        </c15:formulaRef>
                      </c:ext>
                    </c:extLst>
                    <c:strCache>
                      <c:ptCount val="3"/>
                      <c:pt idx="0">
                        <c:v>Min</c:v>
                      </c:pt>
                      <c:pt idx="1">
                        <c:v>Avg</c:v>
                      </c:pt>
                      <c:pt idx="2">
                        <c:v>Max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B01-44F3-A7FB-04C21178F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4548181477316"/>
          <c:y val="0.20414365372214033"/>
          <c:w val="0.35183469902551417"/>
          <c:h val="0.10356462388697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Additional Losses due to Purchasing Calves NOT Vaccinated for BRD</a:t>
            </a:r>
            <a:r>
              <a:rPr lang="en-US" sz="1800" b="1" i="0" baseline="0">
                <a:effectLst/>
              </a:rPr>
              <a:t>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4057673376092863"/>
          <c:y val="2.8496152570644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508588945772481E-2"/>
          <c:y val="0.32586300567427307"/>
          <c:w val="0.83523020010633764"/>
          <c:h val="0.5291569225317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Sheet1!$AG$4</c:f>
              <c:strCache>
                <c:ptCount val="1"/>
                <c:pt idx="0">
                  <c:v>$/head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Sheet1!$AG$6:$AG$8</c:f>
              <c:numCache>
                <c:formatCode>"$"#,##0</c:formatCode>
                <c:ptCount val="3"/>
                <c:pt idx="0">
                  <c:v>5.8940666666666672</c:v>
                </c:pt>
                <c:pt idx="1">
                  <c:v>48.412666666666674</c:v>
                </c:pt>
                <c:pt idx="2">
                  <c:v>171.41286666666664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Sheet1!$AE$6:$AE$8</c15:sqref>
                        </c15:formulaRef>
                      </c:ext>
                    </c:extLst>
                    <c:strCache>
                      <c:ptCount val="3"/>
                      <c:pt idx="0">
                        <c:v>Min</c:v>
                      </c:pt>
                      <c:pt idx="1">
                        <c:v>Avg</c:v>
                      </c:pt>
                      <c:pt idx="2">
                        <c:v>Max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CFB-4F1A-AD3C-C73415E4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572099928369308"/>
          <c:y val="0.24403835806515162"/>
          <c:w val="0.35199704209010263"/>
          <c:h val="0.10380068720445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163870</xdr:colOff>
      <xdr:row>44</xdr:row>
      <xdr:rowOff>130049</xdr:rowOff>
    </xdr:from>
    <xdr:to>
      <xdr:col>26</xdr:col>
      <xdr:colOff>303064</xdr:colOff>
      <xdr:row>52</xdr:row>
      <xdr:rowOff>16249</xdr:rowOff>
    </xdr:to>
    <xdr:sp macro="" textlink="">
      <xdr:nvSpPr>
        <xdr:cNvPr id="142" name="Freeform: Shape 141">
          <a:extLst>
            <a:ext uri="{FF2B5EF4-FFF2-40B4-BE49-F238E27FC236}">
              <a16:creationId xmlns:a16="http://schemas.microsoft.com/office/drawing/2014/main" id="{59A21925-9E29-4EEE-9015-E743A0B9DA7B}"/>
            </a:ext>
          </a:extLst>
        </xdr:cNvPr>
        <xdr:cNvSpPr/>
      </xdr:nvSpPr>
      <xdr:spPr>
        <a:xfrm>
          <a:off x="21320576" y="8668931"/>
          <a:ext cx="139194" cy="10179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23</xdr:col>
      <xdr:colOff>601562</xdr:colOff>
      <xdr:row>44</xdr:row>
      <xdr:rowOff>130049</xdr:rowOff>
    </xdr:from>
    <xdr:to>
      <xdr:col>24</xdr:col>
      <xdr:colOff>133350</xdr:colOff>
      <xdr:row>52</xdr:row>
      <xdr:rowOff>16249</xdr:rowOff>
    </xdr:to>
    <xdr:sp macro="" textlink="">
      <xdr:nvSpPr>
        <xdr:cNvPr id="143" name="Freeform: Shape 142">
          <a:extLst>
            <a:ext uri="{FF2B5EF4-FFF2-40B4-BE49-F238E27FC236}">
              <a16:creationId xmlns:a16="http://schemas.microsoft.com/office/drawing/2014/main" id="{6AD096D3-6322-4246-9FA4-6BF53FE9FA98}"/>
            </a:ext>
          </a:extLst>
        </xdr:cNvPr>
        <xdr:cNvSpPr/>
      </xdr:nvSpPr>
      <xdr:spPr>
        <a:xfrm>
          <a:off x="19942915" y="8668931"/>
          <a:ext cx="136906" cy="10179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21</xdr:col>
      <xdr:colOff>431120</xdr:colOff>
      <xdr:row>44</xdr:row>
      <xdr:rowOff>136409</xdr:rowOff>
    </xdr:from>
    <xdr:to>
      <xdr:col>21</xdr:col>
      <xdr:colOff>570314</xdr:colOff>
      <xdr:row>52</xdr:row>
      <xdr:rowOff>22609</xdr:rowOff>
    </xdr:to>
    <xdr:sp macro="" textlink="">
      <xdr:nvSpPr>
        <xdr:cNvPr id="144" name="Freeform: Shape 143">
          <a:extLst>
            <a:ext uri="{FF2B5EF4-FFF2-40B4-BE49-F238E27FC236}">
              <a16:creationId xmlns:a16="http://schemas.microsoft.com/office/drawing/2014/main" id="{AA1F0E2B-1369-4E47-91A4-02C1403F5459}"/>
            </a:ext>
          </a:extLst>
        </xdr:cNvPr>
        <xdr:cNvSpPr/>
      </xdr:nvSpPr>
      <xdr:spPr>
        <a:xfrm>
          <a:off x="18562238" y="8675291"/>
          <a:ext cx="139194" cy="10179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18</xdr:col>
      <xdr:colOff>80592</xdr:colOff>
      <xdr:row>44</xdr:row>
      <xdr:rowOff>130049</xdr:rowOff>
    </xdr:from>
    <xdr:to>
      <xdr:col>18</xdr:col>
      <xdr:colOff>283182</xdr:colOff>
      <xdr:row>52</xdr:row>
      <xdr:rowOff>16249</xdr:rowOff>
    </xdr:to>
    <xdr:sp macro="" textlink="">
      <xdr:nvSpPr>
        <xdr:cNvPr id="145" name="Freeform: Shape 144">
          <a:extLst>
            <a:ext uri="{FF2B5EF4-FFF2-40B4-BE49-F238E27FC236}">
              <a16:creationId xmlns:a16="http://schemas.microsoft.com/office/drawing/2014/main" id="{3A9995B2-862C-4BA7-AC77-CB13E21A6170}"/>
            </a:ext>
          </a:extLst>
        </xdr:cNvPr>
        <xdr:cNvSpPr/>
      </xdr:nvSpPr>
      <xdr:spPr>
        <a:xfrm>
          <a:off x="16396357" y="8668931"/>
          <a:ext cx="202590" cy="10179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</xdr:spPr>
      <xdr:style>
        <a:lnRef idx="2">
          <a:schemeClr val="accent1">
            <a:shade val="80000"/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 editAs="oneCell">
    <xdr:from>
      <xdr:col>16</xdr:col>
      <xdr:colOff>92651</xdr:colOff>
      <xdr:row>1</xdr:row>
      <xdr:rowOff>122463</xdr:rowOff>
    </xdr:from>
    <xdr:to>
      <xdr:col>26</xdr:col>
      <xdr:colOff>945781</xdr:colOff>
      <xdr:row>43</xdr:row>
      <xdr:rowOff>63552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CF4C4154-513C-4D82-9778-648A173E60AF}"/>
            </a:ext>
          </a:extLst>
        </xdr:cNvPr>
        <xdr:cNvGrpSpPr/>
      </xdr:nvGrpSpPr>
      <xdr:grpSpPr>
        <a:xfrm>
          <a:off x="8677851" y="357413"/>
          <a:ext cx="7266630" cy="8088139"/>
          <a:chOff x="17000644" y="62293"/>
          <a:chExt cx="6318768" cy="4795379"/>
        </a:xfrm>
      </xdr:grpSpPr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5776F200-8019-45F7-A960-260149A6C6FD}"/>
              </a:ext>
            </a:extLst>
          </xdr:cNvPr>
          <xdr:cNvGrpSpPr/>
        </xdr:nvGrpSpPr>
        <xdr:grpSpPr>
          <a:xfrm>
            <a:off x="17000644" y="62293"/>
            <a:ext cx="6318768" cy="4795379"/>
            <a:chOff x="16084780" y="62293"/>
            <a:chExt cx="6318767" cy="4795379"/>
          </a:xfrm>
        </xdr:grpSpPr>
        <xdr:sp macro="" textlink="">
          <xdr:nvSpPr>
            <xdr:cNvPr id="35" name="Freeform: Shape 34">
              <a:extLst>
                <a:ext uri="{FF2B5EF4-FFF2-40B4-BE49-F238E27FC236}">
                  <a16:creationId xmlns:a16="http://schemas.microsoft.com/office/drawing/2014/main" id="{3EBA759C-F9F6-42F8-8E25-4DC6FB313C9D}"/>
                </a:ext>
              </a:extLst>
            </xdr:cNvPr>
            <xdr:cNvSpPr/>
          </xdr:nvSpPr>
          <xdr:spPr>
            <a:xfrm>
              <a:off x="21685825" y="3431270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6" name="Freeform: Shape 35">
              <a:extLst>
                <a:ext uri="{FF2B5EF4-FFF2-40B4-BE49-F238E27FC236}">
                  <a16:creationId xmlns:a16="http://schemas.microsoft.com/office/drawing/2014/main" id="{139B6B12-4CD4-4D09-9764-BD2801642F2F}"/>
                </a:ext>
              </a:extLst>
            </xdr:cNvPr>
            <xdr:cNvSpPr/>
          </xdr:nvSpPr>
          <xdr:spPr>
            <a:xfrm>
              <a:off x="21684304" y="2665681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7" name="Freeform: Shape 36">
              <a:extLst>
                <a:ext uri="{FF2B5EF4-FFF2-40B4-BE49-F238E27FC236}">
                  <a16:creationId xmlns:a16="http://schemas.microsoft.com/office/drawing/2014/main" id="{14C28988-FF86-47FC-A9FD-E2A63478B256}"/>
                </a:ext>
              </a:extLst>
            </xdr:cNvPr>
            <xdr:cNvSpPr/>
          </xdr:nvSpPr>
          <xdr:spPr>
            <a:xfrm>
              <a:off x="21684304" y="2135404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8" name="Freeform: Shape 37">
              <a:extLst>
                <a:ext uri="{FF2B5EF4-FFF2-40B4-BE49-F238E27FC236}">
                  <a16:creationId xmlns:a16="http://schemas.microsoft.com/office/drawing/2014/main" id="{E9402A38-3E07-4BC5-8909-EFC038AA23A0}"/>
                </a:ext>
              </a:extLst>
            </xdr:cNvPr>
            <xdr:cNvSpPr/>
          </xdr:nvSpPr>
          <xdr:spPr>
            <a:xfrm>
              <a:off x="20455349" y="1191519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64413" y="205036"/>
                  </a:lnTo>
                  <a:lnTo>
                    <a:pt x="1264413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0" name="Freeform: Shape 39">
              <a:extLst>
                <a:ext uri="{FF2B5EF4-FFF2-40B4-BE49-F238E27FC236}">
                  <a16:creationId xmlns:a16="http://schemas.microsoft.com/office/drawing/2014/main" id="{5ED244F2-5890-4563-B1DB-AAB17D79413D}"/>
                </a:ext>
              </a:extLst>
            </xdr:cNvPr>
            <xdr:cNvSpPr/>
          </xdr:nvSpPr>
          <xdr:spPr>
            <a:xfrm>
              <a:off x="20421411" y="3431270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1" name="Freeform: Shape 40">
              <a:extLst>
                <a:ext uri="{FF2B5EF4-FFF2-40B4-BE49-F238E27FC236}">
                  <a16:creationId xmlns:a16="http://schemas.microsoft.com/office/drawing/2014/main" id="{35AD0298-7AAB-436A-B387-B1EE5496E829}"/>
                </a:ext>
              </a:extLst>
            </xdr:cNvPr>
            <xdr:cNvSpPr/>
          </xdr:nvSpPr>
          <xdr:spPr>
            <a:xfrm>
              <a:off x="20419891" y="2665681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2" name="Freeform: Shape 41">
              <a:extLst>
                <a:ext uri="{FF2B5EF4-FFF2-40B4-BE49-F238E27FC236}">
                  <a16:creationId xmlns:a16="http://schemas.microsoft.com/office/drawing/2014/main" id="{3AAF80DA-8ECC-4558-98E2-7442FE15375E}"/>
                </a:ext>
              </a:extLst>
            </xdr:cNvPr>
            <xdr:cNvSpPr/>
          </xdr:nvSpPr>
          <xdr:spPr>
            <a:xfrm>
              <a:off x="20419891" y="2135404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5" name="Freeform: Shape 44">
              <a:extLst>
                <a:ext uri="{FF2B5EF4-FFF2-40B4-BE49-F238E27FC236}">
                  <a16:creationId xmlns:a16="http://schemas.microsoft.com/office/drawing/2014/main" id="{4EB0F586-99AC-45A2-88CF-BA565FA90D1A}"/>
                </a:ext>
              </a:extLst>
            </xdr:cNvPr>
            <xdr:cNvSpPr/>
          </xdr:nvSpPr>
          <xdr:spPr>
            <a:xfrm>
              <a:off x="19156998" y="341843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Freeform: Shape 45">
              <a:extLst>
                <a:ext uri="{FF2B5EF4-FFF2-40B4-BE49-F238E27FC236}">
                  <a16:creationId xmlns:a16="http://schemas.microsoft.com/office/drawing/2014/main" id="{21C6F589-B7F6-41DE-9296-87D9DFB584EA}"/>
                </a:ext>
              </a:extLst>
            </xdr:cNvPr>
            <xdr:cNvSpPr/>
          </xdr:nvSpPr>
          <xdr:spPr>
            <a:xfrm>
              <a:off x="19155477" y="2665681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7" name="Freeform: Shape 46">
              <a:extLst>
                <a:ext uri="{FF2B5EF4-FFF2-40B4-BE49-F238E27FC236}">
                  <a16:creationId xmlns:a16="http://schemas.microsoft.com/office/drawing/2014/main" id="{5DD9CD8E-8372-46F2-9617-9408C6919A75}"/>
                </a:ext>
              </a:extLst>
            </xdr:cNvPr>
            <xdr:cNvSpPr/>
          </xdr:nvSpPr>
          <xdr:spPr>
            <a:xfrm>
              <a:off x="19155477" y="2135404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8" name="Freeform: Shape 47">
              <a:extLst>
                <a:ext uri="{FF2B5EF4-FFF2-40B4-BE49-F238E27FC236}">
                  <a16:creationId xmlns:a16="http://schemas.microsoft.com/office/drawing/2014/main" id="{546FF430-FD4C-4158-8806-785D31DDC6BE}"/>
                </a:ext>
              </a:extLst>
            </xdr:cNvPr>
            <xdr:cNvSpPr/>
          </xdr:nvSpPr>
          <xdr:spPr>
            <a:xfrm>
              <a:off x="19201197" y="1191519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264413" y="0"/>
                  </a:moveTo>
                  <a:lnTo>
                    <a:pt x="1264413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9" name="Freeform: Shape 48">
              <a:extLst>
                <a:ext uri="{FF2B5EF4-FFF2-40B4-BE49-F238E27FC236}">
                  <a16:creationId xmlns:a16="http://schemas.microsoft.com/office/drawing/2014/main" id="{F333687A-B343-47B3-BC2F-876DC84868B6}"/>
                </a:ext>
              </a:extLst>
            </xdr:cNvPr>
            <xdr:cNvSpPr/>
          </xdr:nvSpPr>
          <xdr:spPr>
            <a:xfrm>
              <a:off x="19186690" y="489386"/>
              <a:ext cx="1278920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78920" y="205036"/>
                  </a:lnTo>
                  <a:lnTo>
                    <a:pt x="127892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1" name="Freeform: Shape 50">
              <a:extLst>
                <a:ext uri="{FF2B5EF4-FFF2-40B4-BE49-F238E27FC236}">
                  <a16:creationId xmlns:a16="http://schemas.microsoft.com/office/drawing/2014/main" id="{DECEB3C7-50DD-4D6F-BFFB-569D246471F6}"/>
                </a:ext>
              </a:extLst>
            </xdr:cNvPr>
            <xdr:cNvSpPr/>
          </xdr:nvSpPr>
          <xdr:spPr>
            <a:xfrm>
              <a:off x="17173880" y="3431270"/>
              <a:ext cx="123356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2" name="Freeform: Shape 51">
              <a:extLst>
                <a:ext uri="{FF2B5EF4-FFF2-40B4-BE49-F238E27FC236}">
                  <a16:creationId xmlns:a16="http://schemas.microsoft.com/office/drawing/2014/main" id="{BEBFFD26-EC20-478A-AFE5-C0B3666B69C5}"/>
                </a:ext>
              </a:extLst>
            </xdr:cNvPr>
            <xdr:cNvSpPr/>
          </xdr:nvSpPr>
          <xdr:spPr>
            <a:xfrm>
              <a:off x="17170357" y="2671983"/>
              <a:ext cx="133088" cy="4148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18998"/>
                  </a:lnTo>
                  <a:lnTo>
                    <a:pt x="47240" y="318998"/>
                  </a:lnTo>
                  <a:lnTo>
                    <a:pt x="47240" y="414835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Freeform: Shape 52">
              <a:extLst>
                <a:ext uri="{FF2B5EF4-FFF2-40B4-BE49-F238E27FC236}">
                  <a16:creationId xmlns:a16="http://schemas.microsoft.com/office/drawing/2014/main" id="{15301974-70E6-47A5-9173-E16F6026D39E}"/>
                </a:ext>
              </a:extLst>
            </xdr:cNvPr>
            <xdr:cNvSpPr/>
          </xdr:nvSpPr>
          <xdr:spPr>
            <a:xfrm>
              <a:off x="17170357" y="2135404"/>
              <a:ext cx="133088" cy="2203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20301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0" name="Freeform: Shape 59">
              <a:extLst>
                <a:ext uri="{FF2B5EF4-FFF2-40B4-BE49-F238E27FC236}">
                  <a16:creationId xmlns:a16="http://schemas.microsoft.com/office/drawing/2014/main" id="{A94EB21A-655E-4A4D-906B-D6310F03DD22}"/>
                </a:ext>
              </a:extLst>
            </xdr:cNvPr>
            <xdr:cNvSpPr/>
          </xdr:nvSpPr>
          <xdr:spPr>
            <a:xfrm>
              <a:off x="17304577" y="489386"/>
              <a:ext cx="1882112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882112" y="0"/>
                  </a:moveTo>
                  <a:lnTo>
                    <a:pt x="1882112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1" name="Rectangle: Rounded Corners 60">
              <a:extLst>
                <a:ext uri="{FF2B5EF4-FFF2-40B4-BE49-F238E27FC236}">
                  <a16:creationId xmlns:a16="http://schemas.microsoft.com/office/drawing/2014/main" id="{5321EEDC-79F1-4F89-A962-5D3378442A54}"/>
                </a:ext>
              </a:extLst>
            </xdr:cNvPr>
            <xdr:cNvSpPr/>
          </xdr:nvSpPr>
          <xdr:spPr>
            <a:xfrm>
              <a:off x="16084780" y="62293"/>
              <a:ext cx="6203820" cy="296606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">
          <xdr:nvSpPr>
            <xdr:cNvPr id="62" name="Freeform: Shape 61">
              <a:extLst>
                <a:ext uri="{FF2B5EF4-FFF2-40B4-BE49-F238E27FC236}">
                  <a16:creationId xmlns:a16="http://schemas.microsoft.com/office/drawing/2014/main" id="{2DAC5AD0-986E-447F-B71F-E08F4D687FEB}"/>
                </a:ext>
              </a:extLst>
            </xdr:cNvPr>
            <xdr:cNvSpPr/>
          </xdr:nvSpPr>
          <xdr:spPr>
            <a:xfrm>
              <a:off x="16199727" y="171492"/>
              <a:ext cx="6203820" cy="296606"/>
            </a:xfrm>
            <a:custGeom>
              <a:avLst/>
              <a:gdLst>
                <a:gd name="connsiteX0" fmla="*/ 0 w 6203820"/>
                <a:gd name="connsiteY0" fmla="*/ 29661 h 296606"/>
                <a:gd name="connsiteX1" fmla="*/ 29661 w 6203820"/>
                <a:gd name="connsiteY1" fmla="*/ 0 h 296606"/>
                <a:gd name="connsiteX2" fmla="*/ 6174159 w 6203820"/>
                <a:gd name="connsiteY2" fmla="*/ 0 h 296606"/>
                <a:gd name="connsiteX3" fmla="*/ 6203820 w 6203820"/>
                <a:gd name="connsiteY3" fmla="*/ 29661 h 296606"/>
                <a:gd name="connsiteX4" fmla="*/ 6203820 w 6203820"/>
                <a:gd name="connsiteY4" fmla="*/ 266945 h 296606"/>
                <a:gd name="connsiteX5" fmla="*/ 6174159 w 6203820"/>
                <a:gd name="connsiteY5" fmla="*/ 296606 h 296606"/>
                <a:gd name="connsiteX6" fmla="*/ 29661 w 6203820"/>
                <a:gd name="connsiteY6" fmla="*/ 296606 h 296606"/>
                <a:gd name="connsiteX7" fmla="*/ 0 w 6203820"/>
                <a:gd name="connsiteY7" fmla="*/ 266945 h 296606"/>
                <a:gd name="connsiteX8" fmla="*/ 0 w 6203820"/>
                <a:gd name="connsiteY8" fmla="*/ 29661 h 2966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203820" h="296606">
                  <a:moveTo>
                    <a:pt x="0" y="29661"/>
                  </a:moveTo>
                  <a:cubicBezTo>
                    <a:pt x="0" y="13280"/>
                    <a:pt x="13280" y="0"/>
                    <a:pt x="29661" y="0"/>
                  </a:cubicBezTo>
                  <a:lnTo>
                    <a:pt x="6174159" y="0"/>
                  </a:lnTo>
                  <a:cubicBezTo>
                    <a:pt x="6190540" y="0"/>
                    <a:pt x="6203820" y="13280"/>
                    <a:pt x="6203820" y="29661"/>
                  </a:cubicBezTo>
                  <a:lnTo>
                    <a:pt x="6203820" y="266945"/>
                  </a:lnTo>
                  <a:cubicBezTo>
                    <a:pt x="6203820" y="283326"/>
                    <a:pt x="6190540" y="296606"/>
                    <a:pt x="6174159" y="296606"/>
                  </a:cubicBezTo>
                  <a:lnTo>
                    <a:pt x="29661" y="296606"/>
                  </a:lnTo>
                  <a:cubicBezTo>
                    <a:pt x="13280" y="296606"/>
                    <a:pt x="0" y="283326"/>
                    <a:pt x="0" y="266945"/>
                  </a:cubicBezTo>
                  <a:lnTo>
                    <a:pt x="0" y="29661"/>
                  </a:lnTo>
                  <a:close/>
                </a:path>
              </a:pathLst>
            </a:custGeom>
            <a:ln>
              <a:solidFill>
                <a:schemeClr val="accent6"/>
              </a:solidFill>
            </a:ln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67" tIns="39167" rIns="39167" bIns="39167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95CA055-D314-4763-9E2E-8D5A2AB56B4D}" type="TxLink">
                <a:rPr lang="en-US" sz="1300" b="1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Are the purchased feeders vaccinated against Bovine Respiratory Disease (BRD)? What will happen to 300 feeders?</a:t>
              </a:fld>
              <a:endParaRPr lang="en-US" sz="1300" b="1" kern="1200">
                <a:latin typeface="+mn-lt"/>
              </a:endParaRPr>
            </a:p>
          </xdr:txBody>
        </xdr:sp>
        <xdr:sp macro="" textlink="">
          <xdr:nvSpPr>
            <xdr:cNvPr id="63" name="Rectangle: Rounded Corners 62">
              <a:extLst>
                <a:ext uri="{FF2B5EF4-FFF2-40B4-BE49-F238E27FC236}">
                  <a16:creationId xmlns:a16="http://schemas.microsoft.com/office/drawing/2014/main" id="{9741554C-07CE-449F-A047-4C84C2A2A6D1}"/>
                </a:ext>
              </a:extLst>
            </xdr:cNvPr>
            <xdr:cNvSpPr/>
          </xdr:nvSpPr>
          <xdr:spPr>
            <a:xfrm>
              <a:off x="16147203" y="659772"/>
              <a:ext cx="1974322" cy="412694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4" name="Freeform: Shape 63">
              <a:extLst>
                <a:ext uri="{FF2B5EF4-FFF2-40B4-BE49-F238E27FC236}">
                  <a16:creationId xmlns:a16="http://schemas.microsoft.com/office/drawing/2014/main" id="{79B11530-349B-476C-BC3D-CEAB9B44909F}"/>
                </a:ext>
              </a:extLst>
            </xdr:cNvPr>
            <xdr:cNvSpPr/>
          </xdr:nvSpPr>
          <xdr:spPr>
            <a:xfrm>
              <a:off x="16262149" y="768971"/>
              <a:ext cx="1974322" cy="412694"/>
            </a:xfrm>
            <a:custGeom>
              <a:avLst/>
              <a:gdLst>
                <a:gd name="connsiteX0" fmla="*/ 0 w 2314748"/>
                <a:gd name="connsiteY0" fmla="*/ 65692 h 656920"/>
                <a:gd name="connsiteX1" fmla="*/ 65692 w 2314748"/>
                <a:gd name="connsiteY1" fmla="*/ 0 h 656920"/>
                <a:gd name="connsiteX2" fmla="*/ 2249056 w 2314748"/>
                <a:gd name="connsiteY2" fmla="*/ 0 h 656920"/>
                <a:gd name="connsiteX3" fmla="*/ 2314748 w 2314748"/>
                <a:gd name="connsiteY3" fmla="*/ 65692 h 656920"/>
                <a:gd name="connsiteX4" fmla="*/ 2314748 w 2314748"/>
                <a:gd name="connsiteY4" fmla="*/ 591228 h 656920"/>
                <a:gd name="connsiteX5" fmla="*/ 2249056 w 2314748"/>
                <a:gd name="connsiteY5" fmla="*/ 656920 h 656920"/>
                <a:gd name="connsiteX6" fmla="*/ 65692 w 2314748"/>
                <a:gd name="connsiteY6" fmla="*/ 656920 h 656920"/>
                <a:gd name="connsiteX7" fmla="*/ 0 w 2314748"/>
                <a:gd name="connsiteY7" fmla="*/ 591228 h 656920"/>
                <a:gd name="connsiteX8" fmla="*/ 0 w 2314748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314748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2249056" y="0"/>
                  </a:lnTo>
                  <a:cubicBezTo>
                    <a:pt x="2285337" y="0"/>
                    <a:pt x="2314748" y="29411"/>
                    <a:pt x="2314748" y="65692"/>
                  </a:cubicBezTo>
                  <a:lnTo>
                    <a:pt x="2314748" y="591228"/>
                  </a:lnTo>
                  <a:cubicBezTo>
                    <a:pt x="2314748" y="627509"/>
                    <a:pt x="2285337" y="656920"/>
                    <a:pt x="2249056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1" kern="1200"/>
                <a:t>Yes.</a:t>
              </a:r>
            </a:p>
          </xdr:txBody>
        </xdr:sp>
        <xdr:sp macro="" textlink="">
          <xdr:nvSpPr>
            <xdr:cNvPr id="75" name="Rectangle: Rounded Corners 74">
              <a:extLst>
                <a:ext uri="{FF2B5EF4-FFF2-40B4-BE49-F238E27FC236}">
                  <a16:creationId xmlns:a16="http://schemas.microsoft.com/office/drawing/2014/main" id="{562ABF70-BCC6-40FC-93F0-8688D4377B4F}"/>
                </a:ext>
              </a:extLst>
            </xdr:cNvPr>
            <xdr:cNvSpPr/>
          </xdr:nvSpPr>
          <xdr:spPr>
            <a:xfrm>
              <a:off x="16416478" y="1370697"/>
              <a:ext cx="1505713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6" name="Freeform: Shape 75">
              <a:extLst>
                <a:ext uri="{FF2B5EF4-FFF2-40B4-BE49-F238E27FC236}">
                  <a16:creationId xmlns:a16="http://schemas.microsoft.com/office/drawing/2014/main" id="{7D6A4165-FF94-4EC2-969F-A3441CCE3DBD}"/>
                </a:ext>
              </a:extLst>
            </xdr:cNvPr>
            <xdr:cNvSpPr/>
          </xdr:nvSpPr>
          <xdr:spPr>
            <a:xfrm>
              <a:off x="16531425" y="1479896"/>
              <a:ext cx="1505713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About</a:t>
              </a:r>
              <a:r>
                <a:rPr lang="en-US" sz="1200" kern="1200" baseline="0">
                  <a:latin typeface="+mn-lt"/>
                </a:rPr>
                <a:t> 5% </a:t>
              </a:r>
              <a:r>
                <a:rPr lang="en-US" sz="1200" kern="1200">
                  <a:latin typeface="+mn-lt"/>
                </a:rPr>
                <a:t>calves  get sick and need treatment,</a:t>
              </a:r>
              <a:r>
                <a:rPr lang="en-US" sz="1200" kern="1200" baseline="0">
                  <a:latin typeface="+mn-lt"/>
                </a:rPr>
                <a:t> 0.8% die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7" name="Rectangle: Diagonal Corners Snipped 76">
              <a:extLst>
                <a:ext uri="{FF2B5EF4-FFF2-40B4-BE49-F238E27FC236}">
                  <a16:creationId xmlns:a16="http://schemas.microsoft.com/office/drawing/2014/main" id="{F32C411E-FBF1-40D8-ACB9-CC76A94DF56D}"/>
                </a:ext>
              </a:extLst>
            </xdr:cNvPr>
            <xdr:cNvSpPr/>
          </xdr:nvSpPr>
          <xdr:spPr>
            <a:xfrm>
              <a:off x="16416478" y="2247922"/>
              <a:ext cx="1505713" cy="317203"/>
            </a:xfrm>
            <a:prstGeom prst="snip2Diag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6">
          <xdr:nvSpPr>
            <xdr:cNvPr id="78" name="Rectangle: Diagonal Corners Snipped 77">
              <a:extLst>
                <a:ext uri="{FF2B5EF4-FFF2-40B4-BE49-F238E27FC236}">
                  <a16:creationId xmlns:a16="http://schemas.microsoft.com/office/drawing/2014/main" id="{A38647F7-7B34-40DB-904B-519D36831DAF}"/>
                </a:ext>
              </a:extLst>
            </xdr:cNvPr>
            <xdr:cNvSpPr/>
          </xdr:nvSpPr>
          <xdr:spPr>
            <a:xfrm>
              <a:off x="16531425" y="2357118"/>
              <a:ext cx="1505713" cy="317203"/>
            </a:xfrm>
            <a:prstGeom prst="snip2DiagRect">
              <a:avLst/>
            </a:prstGeom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B6570D8F-07B4-4FD4-8FA9-693341464B15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Death Loss: 3 head die due to BRD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9" name="Rectangle: Diagonal Corners Snipped 78">
              <a:extLst>
                <a:ext uri="{FF2B5EF4-FFF2-40B4-BE49-F238E27FC236}">
                  <a16:creationId xmlns:a16="http://schemas.microsoft.com/office/drawing/2014/main" id="{25D49282-744D-4E15-88CA-9F9635275BDB}"/>
                </a:ext>
              </a:extLst>
            </xdr:cNvPr>
            <xdr:cNvSpPr/>
          </xdr:nvSpPr>
          <xdr:spPr>
            <a:xfrm>
              <a:off x="16417999" y="2919216"/>
              <a:ext cx="1505713" cy="408431"/>
            </a:xfrm>
            <a:prstGeom prst="snip2DiagRect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2">
          <xdr:nvSpPr>
            <xdr:cNvPr id="80" name="Rectangle: Diagonal Corners Snipped 79">
              <a:extLst>
                <a:ext uri="{FF2B5EF4-FFF2-40B4-BE49-F238E27FC236}">
                  <a16:creationId xmlns:a16="http://schemas.microsoft.com/office/drawing/2014/main" id="{ED61E095-EB27-4002-9127-2A652FBE92EB}"/>
                </a:ext>
              </a:extLst>
            </xdr:cNvPr>
            <xdr:cNvSpPr/>
          </xdr:nvSpPr>
          <xdr:spPr>
            <a:xfrm>
              <a:off x="16532945" y="3028415"/>
              <a:ext cx="1505713" cy="408431"/>
            </a:xfrm>
            <a:prstGeom prst="snip2DiagRect">
              <a:avLst/>
            </a:pr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AB139E06-D030-4632-AAF4-72552221016D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The cost of death loss is $3,899 or $13/head on all feeders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81" name="Flowchart: Terminator 80">
              <a:extLst>
                <a:ext uri="{FF2B5EF4-FFF2-40B4-BE49-F238E27FC236}">
                  <a16:creationId xmlns:a16="http://schemas.microsoft.com/office/drawing/2014/main" id="{5482994A-F02C-47C7-9661-FA6FD5F09F5B}"/>
                </a:ext>
              </a:extLst>
            </xdr:cNvPr>
            <xdr:cNvSpPr/>
          </xdr:nvSpPr>
          <xdr:spPr>
            <a:xfrm>
              <a:off x="16418454" y="3556140"/>
              <a:ext cx="1505713" cy="440774"/>
            </a:xfrm>
            <a:prstGeom prst="flowChartTerminator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35">
          <xdr:nvSpPr>
            <xdr:cNvPr id="82" name="Flowchart: Terminator 81">
              <a:extLst>
                <a:ext uri="{FF2B5EF4-FFF2-40B4-BE49-F238E27FC236}">
                  <a16:creationId xmlns:a16="http://schemas.microsoft.com/office/drawing/2014/main" id="{060F13F1-3CE9-477E-B24E-92DDDD0491ED}"/>
                </a:ext>
              </a:extLst>
            </xdr:cNvPr>
            <xdr:cNvSpPr/>
          </xdr:nvSpPr>
          <xdr:spPr>
            <a:xfrm>
              <a:off x="16533400" y="3665340"/>
              <a:ext cx="1505713" cy="440774"/>
            </a:xfrm>
            <a:prstGeom prst="flowChartTerminator">
              <a:avLst/>
            </a:pr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EEA687C-370E-4F9E-996C-95F5B7E2F055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Disease Prevalence: 15 head are sick and need treatment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83" name="Flowchart: Terminator 82">
              <a:extLst>
                <a:ext uri="{FF2B5EF4-FFF2-40B4-BE49-F238E27FC236}">
                  <a16:creationId xmlns:a16="http://schemas.microsoft.com/office/drawing/2014/main" id="{769F29B5-14FE-4D2B-9857-FC95225C629D}"/>
                </a:ext>
              </a:extLst>
            </xdr:cNvPr>
            <xdr:cNvSpPr/>
          </xdr:nvSpPr>
          <xdr:spPr>
            <a:xfrm>
              <a:off x="16415515" y="4326031"/>
              <a:ext cx="1505713" cy="422445"/>
            </a:xfrm>
            <a:prstGeom prst="flowChartTerminator">
              <a:avLst/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9">
          <xdr:nvSpPr>
            <xdr:cNvPr id="84" name="Flowchart: Terminator 83">
              <a:extLst>
                <a:ext uri="{FF2B5EF4-FFF2-40B4-BE49-F238E27FC236}">
                  <a16:creationId xmlns:a16="http://schemas.microsoft.com/office/drawing/2014/main" id="{7C0780DE-A196-4B03-91C0-525C7FD32ED3}"/>
                </a:ext>
              </a:extLst>
            </xdr:cNvPr>
            <xdr:cNvSpPr/>
          </xdr:nvSpPr>
          <xdr:spPr>
            <a:xfrm>
              <a:off x="16530463" y="4435227"/>
              <a:ext cx="1505713" cy="422445"/>
            </a:xfrm>
            <a:prstGeom prst="flowChartTerminator">
              <a:avLst/>
            </a:pr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70F1DB18-B073-47CA-B994-982480E5CF20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The total treatment cost is $630 or $2/head on all feeders</a:t>
              </a:fld>
              <a:endParaRPr lang="en-US" sz="1400" b="1" kern="1200">
                <a:latin typeface="+mn-lt"/>
              </a:endParaRPr>
            </a:p>
          </xdr:txBody>
        </xdr:sp>
        <xdr:sp macro="" textlink="">
          <xdr:nvSpPr>
            <xdr:cNvPr id="85" name="Rectangle: Rounded Corners 84">
              <a:extLst>
                <a:ext uri="{FF2B5EF4-FFF2-40B4-BE49-F238E27FC236}">
                  <a16:creationId xmlns:a16="http://schemas.microsoft.com/office/drawing/2014/main" id="{1A7B07F4-FD06-4904-BDFB-9D2C1CFCC6D5}"/>
                </a:ext>
              </a:extLst>
            </xdr:cNvPr>
            <xdr:cNvSpPr/>
          </xdr:nvSpPr>
          <xdr:spPr>
            <a:xfrm>
              <a:off x="18435803" y="659772"/>
              <a:ext cx="3790374" cy="412694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86" name="Freeform: Shape 85">
              <a:extLst>
                <a:ext uri="{FF2B5EF4-FFF2-40B4-BE49-F238E27FC236}">
                  <a16:creationId xmlns:a16="http://schemas.microsoft.com/office/drawing/2014/main" id="{C3D179D6-0C0E-4BB8-9F95-4372F4CE3369}"/>
                </a:ext>
              </a:extLst>
            </xdr:cNvPr>
            <xdr:cNvSpPr/>
          </xdr:nvSpPr>
          <xdr:spPr>
            <a:xfrm>
              <a:off x="18550749" y="768971"/>
              <a:ext cx="3790374" cy="412694"/>
            </a:xfrm>
            <a:custGeom>
              <a:avLst/>
              <a:gdLst>
                <a:gd name="connsiteX0" fmla="*/ 0 w 3521133"/>
                <a:gd name="connsiteY0" fmla="*/ 65692 h 656920"/>
                <a:gd name="connsiteX1" fmla="*/ 65692 w 3521133"/>
                <a:gd name="connsiteY1" fmla="*/ 0 h 656920"/>
                <a:gd name="connsiteX2" fmla="*/ 3455441 w 3521133"/>
                <a:gd name="connsiteY2" fmla="*/ 0 h 656920"/>
                <a:gd name="connsiteX3" fmla="*/ 3521133 w 3521133"/>
                <a:gd name="connsiteY3" fmla="*/ 65692 h 656920"/>
                <a:gd name="connsiteX4" fmla="*/ 3521133 w 3521133"/>
                <a:gd name="connsiteY4" fmla="*/ 591228 h 656920"/>
                <a:gd name="connsiteX5" fmla="*/ 3455441 w 3521133"/>
                <a:gd name="connsiteY5" fmla="*/ 656920 h 656920"/>
                <a:gd name="connsiteX6" fmla="*/ 65692 w 3521133"/>
                <a:gd name="connsiteY6" fmla="*/ 656920 h 656920"/>
                <a:gd name="connsiteX7" fmla="*/ 0 w 3521133"/>
                <a:gd name="connsiteY7" fmla="*/ 591228 h 656920"/>
                <a:gd name="connsiteX8" fmla="*/ 0 w 3521133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521133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3455441" y="0"/>
                  </a:lnTo>
                  <a:cubicBezTo>
                    <a:pt x="3491722" y="0"/>
                    <a:pt x="3521133" y="29411"/>
                    <a:pt x="3521133" y="65692"/>
                  </a:cubicBezTo>
                  <a:lnTo>
                    <a:pt x="3521133" y="591228"/>
                  </a:lnTo>
                  <a:cubicBezTo>
                    <a:pt x="3521133" y="627509"/>
                    <a:pt x="3491722" y="656920"/>
                    <a:pt x="3455441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1" kern="1200">
                  <a:latin typeface="+mn-lt"/>
                </a:rPr>
                <a:t>No. 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 baseline="0">
                  <a:latin typeface="+mn-lt"/>
                </a:rPr>
                <a:t>Unvaccinated calves have higher morbidity (disease) and mortality (death) risk than vaccinated calves</a:t>
              </a:r>
              <a:r>
                <a:rPr lang="en-US" sz="1200" kern="1200">
                  <a:latin typeface="+mn-lt"/>
                </a:rPr>
                <a:t>.</a:t>
              </a:r>
            </a:p>
          </xdr:txBody>
        </xdr:sp>
        <xdr:sp macro="" textlink="">
          <xdr:nvSpPr>
            <xdr:cNvPr id="95" name="Flowchart: Terminator 94">
              <a:extLst>
                <a:ext uri="{FF2B5EF4-FFF2-40B4-BE49-F238E27FC236}">
                  <a16:creationId xmlns:a16="http://schemas.microsoft.com/office/drawing/2014/main" id="{96D1E166-556F-4E68-B809-DC53E0506960}"/>
                </a:ext>
              </a:extLst>
            </xdr:cNvPr>
            <xdr:cNvSpPr/>
          </xdr:nvSpPr>
          <xdr:spPr>
            <a:xfrm>
              <a:off x="18372201" y="4326026"/>
              <a:ext cx="1128630" cy="422445"/>
            </a:xfrm>
            <a:prstGeom prst="flowChartTerminator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2">
          <xdr:nvSpPr>
            <xdr:cNvPr id="96" name="Flowchart: Terminator 95">
              <a:extLst>
                <a:ext uri="{FF2B5EF4-FFF2-40B4-BE49-F238E27FC236}">
                  <a16:creationId xmlns:a16="http://schemas.microsoft.com/office/drawing/2014/main" id="{3CB92A72-6B79-4BF8-B8F0-7C00EA2CD445}"/>
                </a:ext>
              </a:extLst>
            </xdr:cNvPr>
            <xdr:cNvSpPr/>
          </xdr:nvSpPr>
          <xdr:spPr>
            <a:xfrm>
              <a:off x="18487147" y="4435226"/>
              <a:ext cx="1128630" cy="422445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C9BAFE53-BA6C-49DE-83A4-E331C5F90561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treatment cost: $882 or $3/head</a:t>
              </a:fld>
              <a:endParaRPr lang="en-US" sz="1400" b="1" kern="1200">
                <a:latin typeface="+mn-lt"/>
              </a:endParaRPr>
            </a:p>
          </xdr:txBody>
        </xdr:sp>
        <xdr:sp macro="" textlink="">
          <xdr:nvSpPr>
            <xdr:cNvPr id="103" name="Flowchart: Terminator 102">
              <a:extLst>
                <a:ext uri="{FF2B5EF4-FFF2-40B4-BE49-F238E27FC236}">
                  <a16:creationId xmlns:a16="http://schemas.microsoft.com/office/drawing/2014/main" id="{4587734E-52D3-410C-9633-2923E3460222}"/>
                </a:ext>
              </a:extLst>
            </xdr:cNvPr>
            <xdr:cNvSpPr/>
          </xdr:nvSpPr>
          <xdr:spPr>
            <a:xfrm>
              <a:off x="19769552" y="3556140"/>
              <a:ext cx="1128630" cy="440774"/>
            </a:xfrm>
            <a:prstGeom prst="flowChartTerminator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37">
          <xdr:nvSpPr>
            <xdr:cNvPr id="104" name="Flowchart: Terminator 103">
              <a:extLst>
                <a:ext uri="{FF2B5EF4-FFF2-40B4-BE49-F238E27FC236}">
                  <a16:creationId xmlns:a16="http://schemas.microsoft.com/office/drawing/2014/main" id="{B4E0FB63-58CD-45C2-BB72-F4787A046484}"/>
                </a:ext>
              </a:extLst>
            </xdr:cNvPr>
            <xdr:cNvSpPr/>
          </xdr:nvSpPr>
          <xdr:spPr>
            <a:xfrm>
              <a:off x="19884497" y="3665340"/>
              <a:ext cx="1128630" cy="440774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56350591-0AAA-4929-80D6-E4CE6CD995D9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35 head are sick and need treatment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05" name="Flowchart: Terminator 104">
              <a:extLst>
                <a:ext uri="{FF2B5EF4-FFF2-40B4-BE49-F238E27FC236}">
                  <a16:creationId xmlns:a16="http://schemas.microsoft.com/office/drawing/2014/main" id="{6B4CE2BA-AE8E-4257-AC0B-5DEE1E1CD6D9}"/>
                </a:ext>
              </a:extLst>
            </xdr:cNvPr>
            <xdr:cNvSpPr/>
          </xdr:nvSpPr>
          <xdr:spPr>
            <a:xfrm>
              <a:off x="19766613" y="4326026"/>
              <a:ext cx="1128630" cy="422445"/>
            </a:xfrm>
            <a:prstGeom prst="flowChartTerminator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5">
          <xdr:nvSpPr>
            <xdr:cNvPr id="106" name="Flowchart: Terminator 105">
              <a:extLst>
                <a:ext uri="{FF2B5EF4-FFF2-40B4-BE49-F238E27FC236}">
                  <a16:creationId xmlns:a16="http://schemas.microsoft.com/office/drawing/2014/main" id="{3771BF96-76DE-45C8-A562-8D15E73BA98B}"/>
                </a:ext>
              </a:extLst>
            </xdr:cNvPr>
            <xdr:cNvSpPr/>
          </xdr:nvSpPr>
          <xdr:spPr>
            <a:xfrm>
              <a:off x="19881560" y="4435226"/>
              <a:ext cx="1128630" cy="422445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08B17EA-4EA7-49CE-B027-949075EDF750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treatment cost: $1,436 or $5/head</a:t>
              </a:fld>
              <a:endParaRPr lang="en-US" sz="1400" b="1" kern="1200">
                <a:latin typeface="+mn-lt"/>
              </a:endParaRPr>
            </a:p>
          </xdr:txBody>
        </xdr:sp>
        <xdr:sp macro="" textlink="">
          <xdr:nvSpPr>
            <xdr:cNvPr id="113" name="Flowchart: Terminator 112">
              <a:extLst>
                <a:ext uri="{FF2B5EF4-FFF2-40B4-BE49-F238E27FC236}">
                  <a16:creationId xmlns:a16="http://schemas.microsoft.com/office/drawing/2014/main" id="{79B37C39-F5F6-4254-B2B6-D0A8BB462770}"/>
                </a:ext>
              </a:extLst>
            </xdr:cNvPr>
            <xdr:cNvSpPr/>
          </xdr:nvSpPr>
          <xdr:spPr>
            <a:xfrm>
              <a:off x="21120631" y="3556140"/>
              <a:ext cx="1128630" cy="440774"/>
            </a:xfrm>
            <a:prstGeom prst="flowChartTerminator">
              <a:avLst/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38">
          <xdr:nvSpPr>
            <xdr:cNvPr id="114" name="Flowchart: Terminator 113">
              <a:extLst>
                <a:ext uri="{FF2B5EF4-FFF2-40B4-BE49-F238E27FC236}">
                  <a16:creationId xmlns:a16="http://schemas.microsoft.com/office/drawing/2014/main" id="{7F575590-8CC7-4C2E-BA9E-711F208567E1}"/>
                </a:ext>
              </a:extLst>
            </xdr:cNvPr>
            <xdr:cNvSpPr/>
          </xdr:nvSpPr>
          <xdr:spPr>
            <a:xfrm>
              <a:off x="21235577" y="3665340"/>
              <a:ext cx="1128630" cy="440774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287EDC6-AB8C-4246-8E29-54D3F1DB75D0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58 head are sick and need treatment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15" name="Flowchart: Terminator 114">
              <a:extLst>
                <a:ext uri="{FF2B5EF4-FFF2-40B4-BE49-F238E27FC236}">
                  <a16:creationId xmlns:a16="http://schemas.microsoft.com/office/drawing/2014/main" id="{F22D9EA1-3E5D-41CA-8591-771EC1FA24C7}"/>
                </a:ext>
              </a:extLst>
            </xdr:cNvPr>
            <xdr:cNvSpPr/>
          </xdr:nvSpPr>
          <xdr:spPr>
            <a:xfrm>
              <a:off x="21117693" y="4326026"/>
              <a:ext cx="1128630" cy="422445"/>
            </a:xfrm>
            <a:prstGeom prst="flowChartTerminator">
              <a:avLst/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8">
          <xdr:nvSpPr>
            <xdr:cNvPr id="116" name="Flowchart: Terminator 115">
              <a:extLst>
                <a:ext uri="{FF2B5EF4-FFF2-40B4-BE49-F238E27FC236}">
                  <a16:creationId xmlns:a16="http://schemas.microsoft.com/office/drawing/2014/main" id="{A8D1549A-5385-49AF-8904-18660CAD4792}"/>
                </a:ext>
              </a:extLst>
            </xdr:cNvPr>
            <xdr:cNvSpPr/>
          </xdr:nvSpPr>
          <xdr:spPr>
            <a:xfrm>
              <a:off x="21232639" y="4435226"/>
              <a:ext cx="1128630" cy="422445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9AC1F12B-2DF3-4D97-8169-48EAC6F1FC14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treatment cost: $2,419 or $8/head</a:t>
              </a:fld>
              <a:endParaRPr lang="en-US" sz="1400" b="1" kern="1200">
                <a:latin typeface="+mn-lt"/>
              </a:endParaRPr>
            </a:p>
          </xdr:txBody>
        </xdr:sp>
        <xdr:sp macro="" textlink="">
          <xdr:nvSpPr>
            <xdr:cNvPr id="121" name="Rectangle: Rounded Corners 120">
              <a:extLst>
                <a:ext uri="{FF2B5EF4-FFF2-40B4-BE49-F238E27FC236}">
                  <a16:creationId xmlns:a16="http://schemas.microsoft.com/office/drawing/2014/main" id="{73752644-292B-4AD8-ABF7-96414FE92E46}"/>
                </a:ext>
              </a:extLst>
            </xdr:cNvPr>
            <xdr:cNvSpPr/>
          </xdr:nvSpPr>
          <xdr:spPr>
            <a:xfrm>
              <a:off x="18399161" y="1370697"/>
              <a:ext cx="1128630" cy="656920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22" name="Freeform: Shape 121">
              <a:extLst>
                <a:ext uri="{FF2B5EF4-FFF2-40B4-BE49-F238E27FC236}">
                  <a16:creationId xmlns:a16="http://schemas.microsoft.com/office/drawing/2014/main" id="{82014F91-4CB9-4278-9ABF-E1031B5989FD}"/>
                </a:ext>
              </a:extLst>
            </xdr:cNvPr>
            <xdr:cNvSpPr/>
          </xdr:nvSpPr>
          <xdr:spPr>
            <a:xfrm>
              <a:off x="18514109" y="1479896"/>
              <a:ext cx="112863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Best Case Scenario: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6.8% get sick from BRD and need treatment, 1.2% die</a:t>
              </a:r>
            </a:p>
          </xdr:txBody>
        </xdr:sp>
        <xdr:sp macro="" textlink="">
          <xdr:nvSpPr>
            <xdr:cNvPr id="124" name="Rectangle: Diagonal Corners Snipped 123">
              <a:extLst>
                <a:ext uri="{FF2B5EF4-FFF2-40B4-BE49-F238E27FC236}">
                  <a16:creationId xmlns:a16="http://schemas.microsoft.com/office/drawing/2014/main" id="{DDB2ECC2-6B52-4C1B-AAFE-8BBCE129972D}"/>
                </a:ext>
              </a:extLst>
            </xdr:cNvPr>
            <xdr:cNvSpPr/>
          </xdr:nvSpPr>
          <xdr:spPr>
            <a:xfrm>
              <a:off x="18399161" y="2247105"/>
              <a:ext cx="1128630" cy="317203"/>
            </a:xfrm>
            <a:prstGeom prst="snip2Diag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7">
          <xdr:nvSpPr>
            <xdr:cNvPr id="125" name="Rectangle: Diagonal Corners Snipped 124">
              <a:extLst>
                <a:ext uri="{FF2B5EF4-FFF2-40B4-BE49-F238E27FC236}">
                  <a16:creationId xmlns:a16="http://schemas.microsoft.com/office/drawing/2014/main" id="{022BC727-5DA2-4E65-B7D4-13AA500F199F}"/>
                </a:ext>
              </a:extLst>
            </xdr:cNvPr>
            <xdr:cNvSpPr/>
          </xdr:nvSpPr>
          <xdr:spPr>
            <a:xfrm>
              <a:off x="18514109" y="2356304"/>
              <a:ext cx="1128630" cy="317203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4584ABD6-7256-4229-93DD-E89B85373B30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4 head die due to BRD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26" name="Rectangle: Diagonal Corners Snipped 125">
              <a:extLst>
                <a:ext uri="{FF2B5EF4-FFF2-40B4-BE49-F238E27FC236}">
                  <a16:creationId xmlns:a16="http://schemas.microsoft.com/office/drawing/2014/main" id="{F483E58A-A5BC-42E3-A9E6-0E76F307BE52}"/>
                </a:ext>
              </a:extLst>
            </xdr:cNvPr>
            <xdr:cNvSpPr/>
          </xdr:nvSpPr>
          <xdr:spPr>
            <a:xfrm>
              <a:off x="18400683" y="2919216"/>
              <a:ext cx="1128630" cy="408431"/>
            </a:xfrm>
            <a:prstGeom prst="snip2DiagRect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5">
          <xdr:nvSpPr>
            <xdr:cNvPr id="127" name="Rectangle: Diagonal Corners Snipped 126">
              <a:extLst>
                <a:ext uri="{FF2B5EF4-FFF2-40B4-BE49-F238E27FC236}">
                  <a16:creationId xmlns:a16="http://schemas.microsoft.com/office/drawing/2014/main" id="{6DEEC905-76C0-41CB-B4B2-7C4405304396}"/>
                </a:ext>
              </a:extLst>
            </xdr:cNvPr>
            <xdr:cNvSpPr/>
          </xdr:nvSpPr>
          <xdr:spPr>
            <a:xfrm>
              <a:off x="18515630" y="3028415"/>
              <a:ext cx="1128630" cy="408431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77B27AE5-6C16-42BB-90E8-5AAC06D7C666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The cost of death loss is $5,198 or $17/head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28" name="Flowchart: Terminator 127">
              <a:extLst>
                <a:ext uri="{FF2B5EF4-FFF2-40B4-BE49-F238E27FC236}">
                  <a16:creationId xmlns:a16="http://schemas.microsoft.com/office/drawing/2014/main" id="{BF94607E-B6FB-4AA3-8AA5-ED374DC30C53}"/>
                </a:ext>
              </a:extLst>
            </xdr:cNvPr>
            <xdr:cNvSpPr/>
          </xdr:nvSpPr>
          <xdr:spPr>
            <a:xfrm>
              <a:off x="18401138" y="3556140"/>
              <a:ext cx="1128630" cy="440774"/>
            </a:xfrm>
            <a:prstGeom prst="flowChartTerminator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36">
          <xdr:nvSpPr>
            <xdr:cNvPr id="129" name="Flowchart: Terminator 128">
              <a:extLst>
                <a:ext uri="{FF2B5EF4-FFF2-40B4-BE49-F238E27FC236}">
                  <a16:creationId xmlns:a16="http://schemas.microsoft.com/office/drawing/2014/main" id="{243322EE-38BE-46FB-B3DA-7BD6A77D30E4}"/>
                </a:ext>
              </a:extLst>
            </xdr:cNvPr>
            <xdr:cNvSpPr/>
          </xdr:nvSpPr>
          <xdr:spPr>
            <a:xfrm>
              <a:off x="18516085" y="3665340"/>
              <a:ext cx="1128630" cy="440774"/>
            </a:xfrm>
            <a:prstGeom prst="flowChartTerminator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1104A4BE-2BB2-498B-9FC2-9CEBA5837F62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21 head are sick and need treatment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30" name="Rectangle: Rounded Corners 129">
              <a:extLst>
                <a:ext uri="{FF2B5EF4-FFF2-40B4-BE49-F238E27FC236}">
                  <a16:creationId xmlns:a16="http://schemas.microsoft.com/office/drawing/2014/main" id="{41A57F94-4E16-4DD7-A9F3-7B39B8440FAA}"/>
                </a:ext>
              </a:extLst>
            </xdr:cNvPr>
            <xdr:cNvSpPr/>
          </xdr:nvSpPr>
          <xdr:spPr>
            <a:xfrm>
              <a:off x="19793575" y="1370697"/>
              <a:ext cx="112863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31" name="Freeform: Shape 130">
              <a:extLst>
                <a:ext uri="{FF2B5EF4-FFF2-40B4-BE49-F238E27FC236}">
                  <a16:creationId xmlns:a16="http://schemas.microsoft.com/office/drawing/2014/main" id="{9A145FFD-C558-4E85-8CFA-8B441F09F7EA}"/>
                </a:ext>
              </a:extLst>
            </xdr:cNvPr>
            <xdr:cNvSpPr/>
          </xdr:nvSpPr>
          <xdr:spPr>
            <a:xfrm>
              <a:off x="19908521" y="1479896"/>
              <a:ext cx="112863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Average Case: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11.4% get</a:t>
              </a:r>
              <a:r>
                <a:rPr lang="en-US" sz="1200" kern="1200" baseline="0">
                  <a:latin typeface="+mn-lt"/>
                </a:rPr>
                <a:t> sick</a:t>
              </a:r>
              <a:r>
                <a:rPr lang="en-US" sz="1200" kern="1200">
                  <a:latin typeface="+mn-lt"/>
                </a:rPr>
                <a:t>, </a:t>
              </a:r>
              <a:r>
                <a:rPr lang="en-US" sz="1200" kern="1200" baseline="0">
                  <a:latin typeface="+mn-lt"/>
                </a:rPr>
                <a:t>4.2% die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32" name="Rectangle: Diagonal Corners Snipped 131">
              <a:extLst>
                <a:ext uri="{FF2B5EF4-FFF2-40B4-BE49-F238E27FC236}">
                  <a16:creationId xmlns:a16="http://schemas.microsoft.com/office/drawing/2014/main" id="{12189D98-6DC6-4D8C-BC5D-18D8A7A4D758}"/>
                </a:ext>
              </a:extLst>
            </xdr:cNvPr>
            <xdr:cNvSpPr/>
          </xdr:nvSpPr>
          <xdr:spPr>
            <a:xfrm>
              <a:off x="19793575" y="2247105"/>
              <a:ext cx="1128630" cy="317203"/>
            </a:xfrm>
            <a:prstGeom prst="snip2DiagRect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8">
          <xdr:nvSpPr>
            <xdr:cNvPr id="133" name="Rectangle: Diagonal Corners Snipped 132">
              <a:extLst>
                <a:ext uri="{FF2B5EF4-FFF2-40B4-BE49-F238E27FC236}">
                  <a16:creationId xmlns:a16="http://schemas.microsoft.com/office/drawing/2014/main" id="{B82303A0-FC6F-4B40-A5DC-C4F810C60E0A}"/>
                </a:ext>
              </a:extLst>
            </xdr:cNvPr>
            <xdr:cNvSpPr/>
          </xdr:nvSpPr>
          <xdr:spPr>
            <a:xfrm>
              <a:off x="19908521" y="2356304"/>
              <a:ext cx="1128630" cy="317203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1A6F12CB-8EC2-438B-B573-4F86A01BE016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13 head die due to BRD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34" name="Rectangle: Diagonal Corners Snipped 133">
              <a:extLst>
                <a:ext uri="{FF2B5EF4-FFF2-40B4-BE49-F238E27FC236}">
                  <a16:creationId xmlns:a16="http://schemas.microsoft.com/office/drawing/2014/main" id="{39453018-770E-4A10-B797-2BCA7B8D14DD}"/>
                </a:ext>
              </a:extLst>
            </xdr:cNvPr>
            <xdr:cNvSpPr/>
          </xdr:nvSpPr>
          <xdr:spPr>
            <a:xfrm>
              <a:off x="19795095" y="2919216"/>
              <a:ext cx="1128630" cy="408431"/>
            </a:xfrm>
            <a:prstGeom prst="snip2DiagRect">
              <a:avLst/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8">
          <xdr:nvSpPr>
            <xdr:cNvPr id="135" name="Rectangle: Diagonal Corners Snipped 134">
              <a:extLst>
                <a:ext uri="{FF2B5EF4-FFF2-40B4-BE49-F238E27FC236}">
                  <a16:creationId xmlns:a16="http://schemas.microsoft.com/office/drawing/2014/main" id="{7554E69C-9288-48C4-A8CB-46805BF16F52}"/>
                </a:ext>
              </a:extLst>
            </xdr:cNvPr>
            <xdr:cNvSpPr/>
          </xdr:nvSpPr>
          <xdr:spPr>
            <a:xfrm>
              <a:off x="19910042" y="3028415"/>
              <a:ext cx="1128630" cy="408431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B286A5D-572B-450A-9536-9BD9BBCA4F7C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Cost of death loss: $16,894 or $56/head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36" name="Rectangle: Rounded Corners 135">
              <a:extLst>
                <a:ext uri="{FF2B5EF4-FFF2-40B4-BE49-F238E27FC236}">
                  <a16:creationId xmlns:a16="http://schemas.microsoft.com/office/drawing/2014/main" id="{5B6C2D7A-CDEE-4240-8B25-437D0DDA9C97}"/>
                </a:ext>
              </a:extLst>
            </xdr:cNvPr>
            <xdr:cNvSpPr/>
          </xdr:nvSpPr>
          <xdr:spPr>
            <a:xfrm>
              <a:off x="21144655" y="1370697"/>
              <a:ext cx="112863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37" name="Freeform: Shape 136">
              <a:extLst>
                <a:ext uri="{FF2B5EF4-FFF2-40B4-BE49-F238E27FC236}">
                  <a16:creationId xmlns:a16="http://schemas.microsoft.com/office/drawing/2014/main" id="{E3E458F1-FDCC-4118-BB95-B75832F6AFF0}"/>
                </a:ext>
              </a:extLst>
            </xdr:cNvPr>
            <xdr:cNvSpPr/>
          </xdr:nvSpPr>
          <xdr:spPr>
            <a:xfrm>
              <a:off x="21259602" y="1479896"/>
              <a:ext cx="112863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Worst Case Scenario: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19.2% get sick, 13.3% die</a:t>
              </a:r>
            </a:p>
          </xdr:txBody>
        </xdr:sp>
        <xdr:sp macro="" textlink="">
          <xdr:nvSpPr>
            <xdr:cNvPr id="138" name="Rectangle: Diagonal Corners Snipped 137">
              <a:extLst>
                <a:ext uri="{FF2B5EF4-FFF2-40B4-BE49-F238E27FC236}">
                  <a16:creationId xmlns:a16="http://schemas.microsoft.com/office/drawing/2014/main" id="{F2CC761B-FC0F-4F33-8FF3-FC1FAFF14B4C}"/>
                </a:ext>
              </a:extLst>
            </xdr:cNvPr>
            <xdr:cNvSpPr/>
          </xdr:nvSpPr>
          <xdr:spPr>
            <a:xfrm>
              <a:off x="21144655" y="2247105"/>
              <a:ext cx="1128630" cy="317203"/>
            </a:xfrm>
            <a:prstGeom prst="snip2DiagRect">
              <a:avLst/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M$9">
          <xdr:nvSpPr>
            <xdr:cNvPr id="139" name="Rectangle: Diagonal Corners Snipped 138">
              <a:extLst>
                <a:ext uri="{FF2B5EF4-FFF2-40B4-BE49-F238E27FC236}">
                  <a16:creationId xmlns:a16="http://schemas.microsoft.com/office/drawing/2014/main" id="{F5969CCD-18D6-4543-9072-15F6ABCA9F1E}"/>
                </a:ext>
              </a:extLst>
            </xdr:cNvPr>
            <xdr:cNvSpPr/>
          </xdr:nvSpPr>
          <xdr:spPr>
            <a:xfrm>
              <a:off x="21259602" y="2356304"/>
              <a:ext cx="1128630" cy="317203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C5055A1A-3CC5-4859-9ECE-35A337314D89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40 head die due to BRD</a:t>
              </a:fld>
              <a:endParaRPr lang="en-US" sz="1400" kern="1200">
                <a:latin typeface="+mn-lt"/>
              </a:endParaRPr>
            </a:p>
          </xdr:txBody>
        </xdr:sp>
        <xdr:sp macro="" textlink="">
          <xdr:nvSpPr>
            <xdr:cNvPr id="140" name="Rectangle: Diagonal Corners Snipped 139">
              <a:extLst>
                <a:ext uri="{FF2B5EF4-FFF2-40B4-BE49-F238E27FC236}">
                  <a16:creationId xmlns:a16="http://schemas.microsoft.com/office/drawing/2014/main" id="{4810D782-4AAB-4497-8428-BB829EE90378}"/>
                </a:ext>
              </a:extLst>
            </xdr:cNvPr>
            <xdr:cNvSpPr/>
          </xdr:nvSpPr>
          <xdr:spPr>
            <a:xfrm>
              <a:off x="21146176" y="2919216"/>
              <a:ext cx="1128630" cy="408431"/>
            </a:xfrm>
            <a:prstGeom prst="snip2DiagRect">
              <a:avLst/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31">
          <xdr:nvSpPr>
            <xdr:cNvPr id="141" name="Rectangle: Diagonal Corners Snipped 140">
              <a:extLst>
                <a:ext uri="{FF2B5EF4-FFF2-40B4-BE49-F238E27FC236}">
                  <a16:creationId xmlns:a16="http://schemas.microsoft.com/office/drawing/2014/main" id="{5EDC79CA-2CB7-4E26-B5FF-B1F84638E570}"/>
                </a:ext>
              </a:extLst>
            </xdr:cNvPr>
            <xdr:cNvSpPr/>
          </xdr:nvSpPr>
          <xdr:spPr>
            <a:xfrm>
              <a:off x="21261123" y="3028415"/>
              <a:ext cx="1128630" cy="408431"/>
            </a:xfrm>
            <a:prstGeom prst="snip2DiagRect">
              <a:avLst/>
            </a:pr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91762AC-2EA6-48CE-8429-1E97E87AC872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Cost of death loss: $51,980 or $173/head</a:t>
              </a:fld>
              <a:endParaRPr lang="en-US" sz="1400" kern="1200">
                <a:latin typeface="+mn-lt"/>
              </a:endParaRPr>
            </a:p>
          </xdr:txBody>
        </xdr:sp>
      </xdr:grpSp>
      <xdr:sp macro="" textlink="$I$16">
        <xdr:nvSpPr>
          <xdr:cNvPr id="30" name="TextBox 29">
            <a:extLst>
              <a:ext uri="{FF2B5EF4-FFF2-40B4-BE49-F238E27FC236}">
                <a16:creationId xmlns:a16="http://schemas.microsoft.com/office/drawing/2014/main" id="{50607808-5F05-49B0-B694-1FC9D956C293}"/>
              </a:ext>
            </a:extLst>
          </xdr:cNvPr>
          <xdr:cNvSpPr txBox="1"/>
        </xdr:nvSpPr>
        <xdr:spPr>
          <a:xfrm>
            <a:off x="17569961" y="2732841"/>
            <a:ext cx="5616086" cy="12265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8A80224F-3A0E-4ABF-B666-36E0B0998690}" type="TxLink">
              <a:rPr lang="en-US" sz="1100" b="0" i="1" u="none" strike="noStrike">
                <a:solidFill>
                  <a:srgbClr val="000000"/>
                </a:solidFill>
                <a:latin typeface="Calibri"/>
              </a:rPr>
              <a:pPr algn="ctr"/>
              <a:t>The cost of a feeder that dies from BRD is $1,300 per head (purchase price + COG on 30 d + disposal).</a:t>
            </a:fld>
            <a:endParaRPr lang="en-US" sz="1200" i="1">
              <a:latin typeface="+mn-lt"/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2496602</xdr:colOff>
      <xdr:row>4</xdr:row>
      <xdr:rowOff>44695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4211EFF-E3F8-4367-B058-CB6F3AFE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2496602" cy="991752"/>
        </a:xfrm>
        <a:prstGeom prst="rect">
          <a:avLst/>
        </a:prstGeom>
      </xdr:spPr>
    </xdr:pic>
    <xdr:clientData/>
  </xdr:twoCellAnchor>
  <xdr:twoCellAnchor editAs="oneCell">
    <xdr:from>
      <xdr:col>0</xdr:col>
      <xdr:colOff>109177</xdr:colOff>
      <xdr:row>32</xdr:row>
      <xdr:rowOff>14168</xdr:rowOff>
    </xdr:from>
    <xdr:to>
      <xdr:col>1</xdr:col>
      <xdr:colOff>694765</xdr:colOff>
      <xdr:row>43</xdr:row>
      <xdr:rowOff>124628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EEAF6F6E-27AD-4FF5-A542-54E06E414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1023817</xdr:colOff>
      <xdr:row>5</xdr:row>
      <xdr:rowOff>65234</xdr:rowOff>
    </xdr:from>
    <xdr:to>
      <xdr:col>5</xdr:col>
      <xdr:colOff>686361</xdr:colOff>
      <xdr:row>15</xdr:row>
      <xdr:rowOff>143754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F2C327-0D38-4CEA-83D5-A56E36AE6A78}"/>
            </a:ext>
          </a:extLst>
        </xdr:cNvPr>
        <xdr:cNvSpPr txBox="1"/>
      </xdr:nvSpPr>
      <xdr:spPr>
        <a:xfrm>
          <a:off x="5040646" y="1230005"/>
          <a:ext cx="2743201" cy="1983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800" b="1"/>
        </a:p>
        <a:p>
          <a:r>
            <a:rPr lang="en-US" sz="1100" b="1"/>
            <a:t>Step 1:</a:t>
          </a:r>
          <a:r>
            <a:rPr lang="en-US" sz="1100" b="1" baseline="0"/>
            <a:t> </a:t>
          </a:r>
          <a:r>
            <a:rPr lang="en-US" sz="1100" b="0"/>
            <a:t>Enter</a:t>
          </a:r>
          <a:r>
            <a:rPr lang="en-US" sz="1100" b="0" baseline="0"/>
            <a:t> information in the yellow-shaded cells. It is suggested to keep the blue-shaded cell as the set defaults unless data is known.</a:t>
          </a:r>
        </a:p>
        <a:p>
          <a:endParaRPr lang="en-US" sz="700" b="0" baseline="0"/>
        </a:p>
        <a:p>
          <a:r>
            <a:rPr lang="en-US" sz="1100" b="1" baseline="0"/>
            <a:t>Step 2: </a:t>
          </a:r>
          <a:r>
            <a:rPr lang="en-US" sz="1100" b="0" baseline="0"/>
            <a:t>Scroll down to see Result Summary Charts.</a:t>
          </a:r>
        </a:p>
        <a:p>
          <a:endParaRPr lang="en-US" sz="700" b="0" baseline="0"/>
        </a:p>
        <a:p>
          <a:r>
            <a:rPr lang="en-US" sz="1100" b="1" baseline="0"/>
            <a:t>Step 3: </a:t>
          </a:r>
          <a:r>
            <a:rPr lang="en-US" sz="1100" b="0" baseline="0"/>
            <a:t>Scroll right to see the Decision Making Flow Chart comparing the results. </a:t>
          </a:r>
        </a:p>
        <a:p>
          <a:endParaRPr lang="en-US" sz="600" b="0" baseline="0"/>
        </a:p>
        <a:p>
          <a:r>
            <a:rPr lang="en-US" sz="1100" b="0" baseline="0"/>
            <a:t>Check out the resources under Learn More</a:t>
          </a:r>
          <a:endParaRPr lang="en-US" sz="1100" b="0"/>
        </a:p>
      </xdr:txBody>
    </xdr:sp>
    <xdr:clientData/>
  </xdr:twoCellAnchor>
  <xdr:twoCellAnchor>
    <xdr:from>
      <xdr:col>18</xdr:col>
      <xdr:colOff>85725</xdr:colOff>
      <xdr:row>11</xdr:row>
      <xdr:rowOff>49306</xdr:rowOff>
    </xdr:from>
    <xdr:to>
      <xdr:col>18</xdr:col>
      <xdr:colOff>231994</xdr:colOff>
      <xdr:row>13</xdr:row>
      <xdr:rowOff>50799</xdr:rowOff>
    </xdr:to>
    <xdr:sp macro="" textlink="">
      <xdr:nvSpPr>
        <xdr:cNvPr id="117" name="Freeform: Shape 116">
          <a:extLst>
            <a:ext uri="{FF2B5EF4-FFF2-40B4-BE49-F238E27FC236}">
              <a16:creationId xmlns:a16="http://schemas.microsoft.com/office/drawing/2014/main" id="{82052C94-97B9-42B9-BD85-C7079CA5794D}"/>
            </a:ext>
          </a:extLst>
        </xdr:cNvPr>
        <xdr:cNvSpPr/>
      </xdr:nvSpPr>
      <xdr:spPr>
        <a:xfrm>
          <a:off x="9005607" y="2357718"/>
          <a:ext cx="146269" cy="38249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0301"/>
              </a:lnTo>
            </a:path>
          </a:pathLst>
        </a:custGeom>
        <a:noFill/>
      </xdr:spPr>
      <xdr:style>
        <a:lnRef idx="2">
          <a:schemeClr val="accent1">
            <a:shade val="80000"/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26</xdr:col>
      <xdr:colOff>163870</xdr:colOff>
      <xdr:row>37</xdr:row>
      <xdr:rowOff>185518</xdr:rowOff>
    </xdr:from>
    <xdr:to>
      <xdr:col>26</xdr:col>
      <xdr:colOff>256822</xdr:colOff>
      <xdr:row>42</xdr:row>
      <xdr:rowOff>34632</xdr:rowOff>
    </xdr:to>
    <xdr:sp macro="" textlink="">
      <xdr:nvSpPr>
        <xdr:cNvPr id="90" name="Freeform: Shape 89">
          <a:extLst>
            <a:ext uri="{FF2B5EF4-FFF2-40B4-BE49-F238E27FC236}">
              <a16:creationId xmlns:a16="http://schemas.microsoft.com/office/drawing/2014/main" id="{994F00F1-0443-4208-8A62-C8218D2C3BD2}"/>
            </a:ext>
          </a:extLst>
        </xdr:cNvPr>
        <xdr:cNvSpPr/>
      </xdr:nvSpPr>
      <xdr:spPr>
        <a:xfrm>
          <a:off x="21320576" y="7368489"/>
          <a:ext cx="92952" cy="8240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23</xdr:col>
      <xdr:colOff>601562</xdr:colOff>
      <xdr:row>37</xdr:row>
      <xdr:rowOff>185518</xdr:rowOff>
    </xdr:from>
    <xdr:to>
      <xdr:col>24</xdr:col>
      <xdr:colOff>86379</xdr:colOff>
      <xdr:row>42</xdr:row>
      <xdr:rowOff>34632</xdr:rowOff>
    </xdr:to>
    <xdr:sp macro="" textlink="">
      <xdr:nvSpPr>
        <xdr:cNvPr id="91" name="Freeform: Shape 90">
          <a:extLst>
            <a:ext uri="{FF2B5EF4-FFF2-40B4-BE49-F238E27FC236}">
              <a16:creationId xmlns:a16="http://schemas.microsoft.com/office/drawing/2014/main" id="{658B4FDF-3451-4F2D-AF74-F272529CBC95}"/>
            </a:ext>
          </a:extLst>
        </xdr:cNvPr>
        <xdr:cNvSpPr/>
      </xdr:nvSpPr>
      <xdr:spPr>
        <a:xfrm>
          <a:off x="19942915" y="7368489"/>
          <a:ext cx="89935" cy="8240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21</xdr:col>
      <xdr:colOff>431120</xdr:colOff>
      <xdr:row>37</xdr:row>
      <xdr:rowOff>163303</xdr:rowOff>
    </xdr:from>
    <xdr:to>
      <xdr:col>21</xdr:col>
      <xdr:colOff>524072</xdr:colOff>
      <xdr:row>42</xdr:row>
      <xdr:rowOff>12417</xdr:rowOff>
    </xdr:to>
    <xdr:sp macro="" textlink="">
      <xdr:nvSpPr>
        <xdr:cNvPr id="92" name="Freeform: Shape 91">
          <a:extLst>
            <a:ext uri="{FF2B5EF4-FFF2-40B4-BE49-F238E27FC236}">
              <a16:creationId xmlns:a16="http://schemas.microsoft.com/office/drawing/2014/main" id="{AF76FCEB-1FCF-4357-8812-E63EACD1B9E1}"/>
            </a:ext>
          </a:extLst>
        </xdr:cNvPr>
        <xdr:cNvSpPr/>
      </xdr:nvSpPr>
      <xdr:spPr>
        <a:xfrm>
          <a:off x="18562238" y="7346274"/>
          <a:ext cx="92952" cy="8240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18</xdr:col>
      <xdr:colOff>80592</xdr:colOff>
      <xdr:row>37</xdr:row>
      <xdr:rowOff>185518</xdr:rowOff>
    </xdr:from>
    <xdr:to>
      <xdr:col>18</xdr:col>
      <xdr:colOff>215879</xdr:colOff>
      <xdr:row>42</xdr:row>
      <xdr:rowOff>34632</xdr:rowOff>
    </xdr:to>
    <xdr:sp macro="" textlink="">
      <xdr:nvSpPr>
        <xdr:cNvPr id="93" name="Freeform: Shape 92">
          <a:extLst>
            <a:ext uri="{FF2B5EF4-FFF2-40B4-BE49-F238E27FC236}">
              <a16:creationId xmlns:a16="http://schemas.microsoft.com/office/drawing/2014/main" id="{7E09FE11-788D-4FE5-9C83-37D6862C980B}"/>
            </a:ext>
          </a:extLst>
        </xdr:cNvPr>
        <xdr:cNvSpPr/>
      </xdr:nvSpPr>
      <xdr:spPr>
        <a:xfrm>
          <a:off x="16396357" y="7368489"/>
          <a:ext cx="135287" cy="8240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</xdr:spPr>
      <xdr:style>
        <a:lnRef idx="2">
          <a:schemeClr val="accent1">
            <a:shade val="80000"/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17</xdr:col>
      <xdr:colOff>510618</xdr:colOff>
      <xdr:row>37</xdr:row>
      <xdr:rowOff>9823</xdr:rowOff>
    </xdr:from>
    <xdr:to>
      <xdr:col>26</xdr:col>
      <xdr:colOff>426831</xdr:colOff>
      <xdr:row>37</xdr:row>
      <xdr:rowOff>180833</xdr:rowOff>
    </xdr:to>
    <xdr:sp macro="" textlink="$I$44">
      <xdr:nvSpPr>
        <xdr:cNvPr id="87" name="TextBox 86">
          <a:extLst>
            <a:ext uri="{FF2B5EF4-FFF2-40B4-BE49-F238E27FC236}">
              <a16:creationId xmlns:a16="http://schemas.microsoft.com/office/drawing/2014/main" id="{BF0F6978-832E-4366-A826-4EE563585653}"/>
            </a:ext>
          </a:extLst>
        </xdr:cNvPr>
        <xdr:cNvSpPr txBox="1"/>
      </xdr:nvSpPr>
      <xdr:spPr>
        <a:xfrm>
          <a:off x="9027089" y="7472941"/>
          <a:ext cx="5362271" cy="1710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E3503E7-AF51-4D1E-94BA-28F5EF4581B5}" type="TxLink">
            <a:rPr lang="en-US" sz="1200" b="0" i="1" u="none" strike="noStrike">
              <a:solidFill>
                <a:srgbClr val="000000"/>
              </a:solidFill>
              <a:latin typeface="Calibri"/>
            </a:rPr>
            <a:pPr algn="ctr"/>
            <a:t>Treating a feeder for BRD will cost $42 per case (assumed one treatment).</a:t>
          </a:fld>
          <a:endParaRPr lang="en-US" sz="12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457200</xdr:colOff>
      <xdr:row>46</xdr:row>
      <xdr:rowOff>85729</xdr:rowOff>
    </xdr:from>
    <xdr:to>
      <xdr:col>19</xdr:col>
      <xdr:colOff>283242</xdr:colOff>
      <xdr:row>52</xdr:row>
      <xdr:rowOff>104776</xdr:rowOff>
    </xdr:to>
    <xdr:sp macro="" textlink="">
      <xdr:nvSpPr>
        <xdr:cNvPr id="88" name="Flowchart: Process 87">
          <a:extLst>
            <a:ext uri="{FF2B5EF4-FFF2-40B4-BE49-F238E27FC236}">
              <a16:creationId xmlns:a16="http://schemas.microsoft.com/office/drawing/2014/main" id="{EFCD6004-8141-41A7-9021-C45DE71DFFC0}"/>
            </a:ext>
          </a:extLst>
        </xdr:cNvPr>
        <xdr:cNvSpPr/>
      </xdr:nvSpPr>
      <xdr:spPr>
        <a:xfrm>
          <a:off x="15230475" y="9020179"/>
          <a:ext cx="1654842" cy="771522"/>
        </a:xfrm>
        <a:prstGeom prst="flowChartProcess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16</xdr:col>
      <xdr:colOff>583532</xdr:colOff>
      <xdr:row>47</xdr:row>
      <xdr:rowOff>94355</xdr:rowOff>
    </xdr:from>
    <xdr:to>
      <xdr:col>19</xdr:col>
      <xdr:colOff>409574</xdr:colOff>
      <xdr:row>53</xdr:row>
      <xdr:rowOff>0</xdr:rowOff>
    </xdr:to>
    <xdr:sp macro="" textlink="$I$75">
      <xdr:nvSpPr>
        <xdr:cNvPr id="89" name="Flowchart: Process 88">
          <a:extLst>
            <a:ext uri="{FF2B5EF4-FFF2-40B4-BE49-F238E27FC236}">
              <a16:creationId xmlns:a16="http://schemas.microsoft.com/office/drawing/2014/main" id="{D9160113-6A81-4007-8215-C5ADDD946C5E}"/>
            </a:ext>
          </a:extLst>
        </xdr:cNvPr>
        <xdr:cNvSpPr/>
      </xdr:nvSpPr>
      <xdr:spPr>
        <a:xfrm>
          <a:off x="8715161" y="9303669"/>
          <a:ext cx="1654842" cy="1048645"/>
        </a:xfrm>
        <a:prstGeom prst="flowChartProcess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6C92542D-2E59-49CB-B08A-D631EB120139}" type="TxLink">
            <a:rPr lang="en-US" sz="1200" b="0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The cost of production loss is $542 or $2/head</a:t>
          </a:fld>
          <a:r>
            <a:rPr lang="en-US" sz="1200" b="0" i="0" u="none" strike="noStrike" kern="1200">
              <a:solidFill>
                <a:srgbClr val="000000"/>
              </a:solidFill>
              <a:latin typeface="Calibri"/>
            </a:rPr>
            <a:t> on all feeders</a:t>
          </a:r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20</xdr:col>
      <xdr:colOff>169280</xdr:colOff>
      <xdr:row>46</xdr:row>
      <xdr:rowOff>85726</xdr:rowOff>
    </xdr:from>
    <xdr:to>
      <xdr:col>22</xdr:col>
      <xdr:colOff>190492</xdr:colOff>
      <xdr:row>52</xdr:row>
      <xdr:rowOff>104773</xdr:rowOff>
    </xdr:to>
    <xdr:sp macro="" textlink="">
      <xdr:nvSpPr>
        <xdr:cNvPr id="97" name="Flowchart: Process 96">
          <a:extLst>
            <a:ext uri="{FF2B5EF4-FFF2-40B4-BE49-F238E27FC236}">
              <a16:creationId xmlns:a16="http://schemas.microsoft.com/office/drawing/2014/main" id="{49A52205-A9A2-4448-8620-B0B540C11F40}"/>
            </a:ext>
          </a:extLst>
        </xdr:cNvPr>
        <xdr:cNvSpPr/>
      </xdr:nvSpPr>
      <xdr:spPr>
        <a:xfrm>
          <a:off x="17380955" y="9020176"/>
          <a:ext cx="1240412" cy="771522"/>
        </a:xfrm>
        <a:prstGeom prst="flowChartProcess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20</xdr:col>
      <xdr:colOff>295611</xdr:colOff>
      <xdr:row>47</xdr:row>
      <xdr:rowOff>94352</xdr:rowOff>
    </xdr:from>
    <xdr:to>
      <xdr:col>22</xdr:col>
      <xdr:colOff>316823</xdr:colOff>
      <xdr:row>53</xdr:row>
      <xdr:rowOff>0</xdr:rowOff>
    </xdr:to>
    <xdr:sp macro="" textlink="$I$78">
      <xdr:nvSpPr>
        <xdr:cNvPr id="98" name="Flowchart: Process 97">
          <a:extLst>
            <a:ext uri="{FF2B5EF4-FFF2-40B4-BE49-F238E27FC236}">
              <a16:creationId xmlns:a16="http://schemas.microsoft.com/office/drawing/2014/main" id="{7F67EB8E-8463-4D49-B5F4-5553E8BAFD76}"/>
            </a:ext>
          </a:extLst>
        </xdr:cNvPr>
        <xdr:cNvSpPr/>
      </xdr:nvSpPr>
      <xdr:spPr>
        <a:xfrm>
          <a:off x="17507286" y="9219302"/>
          <a:ext cx="1240412" cy="765288"/>
        </a:xfrm>
        <a:prstGeom prst="flowChartProcess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200F38C2-AC75-4D43-8166-27E4DFD65FCF}" type="TxLink">
            <a:rPr lang="en-US" sz="1200" b="0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The cost of production loss is $759 or $3/head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22</xdr:col>
      <xdr:colOff>482598</xdr:colOff>
      <xdr:row>46</xdr:row>
      <xdr:rowOff>85726</xdr:rowOff>
    </xdr:from>
    <xdr:to>
      <xdr:col>24</xdr:col>
      <xdr:colOff>503810</xdr:colOff>
      <xdr:row>52</xdr:row>
      <xdr:rowOff>104773</xdr:rowOff>
    </xdr:to>
    <xdr:sp macro="" textlink="">
      <xdr:nvSpPr>
        <xdr:cNvPr id="99" name="Flowchart: Process 98">
          <a:extLst>
            <a:ext uri="{FF2B5EF4-FFF2-40B4-BE49-F238E27FC236}">
              <a16:creationId xmlns:a16="http://schemas.microsoft.com/office/drawing/2014/main" id="{25C028F8-965F-41F7-90B0-DD00C427E6C2}"/>
            </a:ext>
          </a:extLst>
        </xdr:cNvPr>
        <xdr:cNvSpPr/>
      </xdr:nvSpPr>
      <xdr:spPr>
        <a:xfrm>
          <a:off x="18913473" y="9020176"/>
          <a:ext cx="1240412" cy="771522"/>
        </a:xfrm>
        <a:prstGeom prst="flowChartProcess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22</xdr:col>
      <xdr:colOff>608930</xdr:colOff>
      <xdr:row>47</xdr:row>
      <xdr:rowOff>94352</xdr:rowOff>
    </xdr:from>
    <xdr:to>
      <xdr:col>25</xdr:col>
      <xdr:colOff>20542</xdr:colOff>
      <xdr:row>53</xdr:row>
      <xdr:rowOff>0</xdr:rowOff>
    </xdr:to>
    <xdr:sp macro="" textlink="$I$81">
      <xdr:nvSpPr>
        <xdr:cNvPr id="100" name="Flowchart: Process 99">
          <a:extLst>
            <a:ext uri="{FF2B5EF4-FFF2-40B4-BE49-F238E27FC236}">
              <a16:creationId xmlns:a16="http://schemas.microsoft.com/office/drawing/2014/main" id="{BD2FBC52-2740-4031-874E-D9CD1DB55343}"/>
            </a:ext>
          </a:extLst>
        </xdr:cNvPr>
        <xdr:cNvSpPr/>
      </xdr:nvSpPr>
      <xdr:spPr>
        <a:xfrm>
          <a:off x="19039805" y="9219302"/>
          <a:ext cx="1240412" cy="765288"/>
        </a:xfrm>
        <a:prstGeom prst="flowChartProcess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09CA5307-5EC0-4948-AF2B-426FDC13DFF6}" type="TxLink">
            <a:rPr lang="en-US" sz="1200" b="0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The cost of production loss is $1,264 or $4/head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25</xdr:col>
      <xdr:colOff>138692</xdr:colOff>
      <xdr:row>46</xdr:row>
      <xdr:rowOff>85726</xdr:rowOff>
    </xdr:from>
    <xdr:to>
      <xdr:col>26</xdr:col>
      <xdr:colOff>769504</xdr:colOff>
      <xdr:row>52</xdr:row>
      <xdr:rowOff>104773</xdr:rowOff>
    </xdr:to>
    <xdr:sp macro="" textlink="">
      <xdr:nvSpPr>
        <xdr:cNvPr id="101" name="Flowchart: Process 100">
          <a:extLst>
            <a:ext uri="{FF2B5EF4-FFF2-40B4-BE49-F238E27FC236}">
              <a16:creationId xmlns:a16="http://schemas.microsoft.com/office/drawing/2014/main" id="{B165A198-95A4-4F6E-AADF-DF29DC49203D}"/>
            </a:ext>
          </a:extLst>
        </xdr:cNvPr>
        <xdr:cNvSpPr/>
      </xdr:nvSpPr>
      <xdr:spPr>
        <a:xfrm>
          <a:off x="20398367" y="9020176"/>
          <a:ext cx="1240412" cy="771522"/>
        </a:xfrm>
        <a:prstGeom prst="flowChartProcess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25</xdr:col>
      <xdr:colOff>265023</xdr:colOff>
      <xdr:row>47</xdr:row>
      <xdr:rowOff>94352</xdr:rowOff>
    </xdr:from>
    <xdr:to>
      <xdr:col>26</xdr:col>
      <xdr:colOff>895835</xdr:colOff>
      <xdr:row>53</xdr:row>
      <xdr:rowOff>0</xdr:rowOff>
    </xdr:to>
    <xdr:sp macro="" textlink="$I$84">
      <xdr:nvSpPr>
        <xdr:cNvPr id="102" name="Flowchart: Process 101">
          <a:extLst>
            <a:ext uri="{FF2B5EF4-FFF2-40B4-BE49-F238E27FC236}">
              <a16:creationId xmlns:a16="http://schemas.microsoft.com/office/drawing/2014/main" id="{5FAD3814-458C-403C-9858-3871C7087CC1}"/>
            </a:ext>
          </a:extLst>
        </xdr:cNvPr>
        <xdr:cNvSpPr/>
      </xdr:nvSpPr>
      <xdr:spPr>
        <a:xfrm>
          <a:off x="20524698" y="9219302"/>
          <a:ext cx="1240412" cy="765288"/>
        </a:xfrm>
        <a:prstGeom prst="flowChartProcess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76EDA5B1-7391-427F-86A5-0D6650DAB413}" type="TxLink">
            <a:rPr lang="en-US" sz="1200" b="0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The cost of production loss is $2,095 or $7/head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17</xdr:col>
      <xdr:colOff>19050</xdr:colOff>
      <xdr:row>45</xdr:row>
      <xdr:rowOff>14654</xdr:rowOff>
    </xdr:from>
    <xdr:to>
      <xdr:col>26</xdr:col>
      <xdr:colOff>942975</xdr:colOff>
      <xdr:row>46</xdr:row>
      <xdr:rowOff>19050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F2D708F1-2B56-4258-8BA5-2065DA2B6D96}"/>
            </a:ext>
          </a:extLst>
        </xdr:cNvPr>
        <xdr:cNvSpPr txBox="1"/>
      </xdr:nvSpPr>
      <xdr:spPr>
        <a:xfrm>
          <a:off x="15727973" y="8689731"/>
          <a:ext cx="6397137" cy="19489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1" u="none" strike="noStrike">
              <a:solidFill>
                <a:srgbClr val="000000"/>
              </a:solidFill>
              <a:latin typeface="Calibri"/>
            </a:rPr>
            <a:t>The impact</a:t>
          </a:r>
          <a:r>
            <a:rPr lang="en-US" sz="1100" b="0" i="1" u="none" strike="noStrike" baseline="0">
              <a:solidFill>
                <a:srgbClr val="000000"/>
              </a:solidFill>
              <a:latin typeface="Calibri"/>
            </a:rPr>
            <a:t> on the feeder's long-term performance is $36 per head (reduction in gains, grading performance).</a:t>
          </a:r>
          <a:endParaRPr lang="en-US" sz="1100" b="0" i="1" u="none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16</xdr:col>
      <xdr:colOff>466725</xdr:colOff>
      <xdr:row>54</xdr:row>
      <xdr:rowOff>142878</xdr:rowOff>
    </xdr:from>
    <xdr:to>
      <xdr:col>19</xdr:col>
      <xdr:colOff>292767</xdr:colOff>
      <xdr:row>58</xdr:row>
      <xdr:rowOff>9528</xdr:rowOff>
    </xdr:to>
    <xdr:sp macro="" textlink="">
      <xdr:nvSpPr>
        <xdr:cNvPr id="146" name="Rectangle: Rounded Corners 145">
          <a:extLst>
            <a:ext uri="{FF2B5EF4-FFF2-40B4-BE49-F238E27FC236}">
              <a16:creationId xmlns:a16="http://schemas.microsoft.com/office/drawing/2014/main" id="{FD986564-B75C-4C1A-A22D-A7B90C2341D3}"/>
            </a:ext>
          </a:extLst>
        </xdr:cNvPr>
        <xdr:cNvSpPr/>
      </xdr:nvSpPr>
      <xdr:spPr>
        <a:xfrm>
          <a:off x="15240000" y="10401303"/>
          <a:ext cx="1654842" cy="828675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16</xdr:col>
      <xdr:colOff>593057</xdr:colOff>
      <xdr:row>55</xdr:row>
      <xdr:rowOff>151505</xdr:rowOff>
    </xdr:from>
    <xdr:to>
      <xdr:col>19</xdr:col>
      <xdr:colOff>419099</xdr:colOff>
      <xdr:row>59</xdr:row>
      <xdr:rowOff>1934</xdr:rowOff>
    </xdr:to>
    <xdr:sp macro="" textlink="$I$89">
      <xdr:nvSpPr>
        <xdr:cNvPr id="147" name="Freeform: Shape 146">
          <a:extLst>
            <a:ext uri="{FF2B5EF4-FFF2-40B4-BE49-F238E27FC236}">
              <a16:creationId xmlns:a16="http://schemas.microsoft.com/office/drawing/2014/main" id="{F0760C32-CD7F-4A43-AAFA-8627589CA39A}"/>
            </a:ext>
          </a:extLst>
        </xdr:cNvPr>
        <xdr:cNvSpPr/>
      </xdr:nvSpPr>
      <xdr:spPr>
        <a:xfrm>
          <a:off x="15366332" y="10600430"/>
          <a:ext cx="1654842" cy="821979"/>
        </a:xfrm>
        <a:custGeom>
          <a:avLst/>
          <a:gdLst>
            <a:gd name="connsiteX0" fmla="*/ 0 w 1034520"/>
            <a:gd name="connsiteY0" fmla="*/ 67347 h 673468"/>
            <a:gd name="connsiteX1" fmla="*/ 67347 w 1034520"/>
            <a:gd name="connsiteY1" fmla="*/ 0 h 673468"/>
            <a:gd name="connsiteX2" fmla="*/ 967173 w 1034520"/>
            <a:gd name="connsiteY2" fmla="*/ 0 h 673468"/>
            <a:gd name="connsiteX3" fmla="*/ 1034520 w 1034520"/>
            <a:gd name="connsiteY3" fmla="*/ 67347 h 673468"/>
            <a:gd name="connsiteX4" fmla="*/ 1034520 w 1034520"/>
            <a:gd name="connsiteY4" fmla="*/ 606121 h 673468"/>
            <a:gd name="connsiteX5" fmla="*/ 967173 w 1034520"/>
            <a:gd name="connsiteY5" fmla="*/ 673468 h 673468"/>
            <a:gd name="connsiteX6" fmla="*/ 67347 w 1034520"/>
            <a:gd name="connsiteY6" fmla="*/ 673468 h 673468"/>
            <a:gd name="connsiteX7" fmla="*/ 0 w 1034520"/>
            <a:gd name="connsiteY7" fmla="*/ 606121 h 673468"/>
            <a:gd name="connsiteX8" fmla="*/ 0 w 1034520"/>
            <a:gd name="connsiteY8" fmla="*/ 67347 h 6734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34520" h="673468">
              <a:moveTo>
                <a:pt x="0" y="67347"/>
              </a:moveTo>
              <a:cubicBezTo>
                <a:pt x="0" y="30152"/>
                <a:pt x="30152" y="0"/>
                <a:pt x="67347" y="0"/>
              </a:cubicBezTo>
              <a:lnTo>
                <a:pt x="967173" y="0"/>
              </a:lnTo>
              <a:cubicBezTo>
                <a:pt x="1004368" y="0"/>
                <a:pt x="1034520" y="30152"/>
                <a:pt x="1034520" y="67347"/>
              </a:cubicBezTo>
              <a:lnTo>
                <a:pt x="1034520" y="606121"/>
              </a:lnTo>
              <a:cubicBezTo>
                <a:pt x="1034520" y="643316"/>
                <a:pt x="1004368" y="673468"/>
                <a:pt x="967173" y="673468"/>
              </a:cubicBezTo>
              <a:lnTo>
                <a:pt x="67347" y="673468"/>
              </a:lnTo>
              <a:cubicBezTo>
                <a:pt x="30152" y="673468"/>
                <a:pt x="0" y="643316"/>
                <a:pt x="0" y="606121"/>
              </a:cubicBezTo>
              <a:lnTo>
                <a:pt x="0" y="67347"/>
              </a:lnTo>
              <a:close/>
            </a:path>
          </a:pathLst>
        </a:custGeom>
        <a:ln>
          <a:solidFill>
            <a:schemeClr val="accent5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A211C4EC-5AD6-4462-BED9-A7F093C62012}" type="TxLink">
            <a:rPr lang="en-US" sz="1200" b="1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Your total loss is $5,070 or $17/head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20</xdr:col>
      <xdr:colOff>178805</xdr:colOff>
      <xdr:row>54</xdr:row>
      <xdr:rowOff>142875</xdr:rowOff>
    </xdr:from>
    <xdr:to>
      <xdr:col>22</xdr:col>
      <xdr:colOff>200017</xdr:colOff>
      <xdr:row>58</xdr:row>
      <xdr:rowOff>9525</xdr:rowOff>
    </xdr:to>
    <xdr:sp macro="" textlink="">
      <xdr:nvSpPr>
        <xdr:cNvPr id="148" name="Rectangle: Rounded Corners 147">
          <a:extLst>
            <a:ext uri="{FF2B5EF4-FFF2-40B4-BE49-F238E27FC236}">
              <a16:creationId xmlns:a16="http://schemas.microsoft.com/office/drawing/2014/main" id="{FADA1120-6C04-459D-98EC-16B86CDED7B7}"/>
            </a:ext>
          </a:extLst>
        </xdr:cNvPr>
        <xdr:cNvSpPr/>
      </xdr:nvSpPr>
      <xdr:spPr>
        <a:xfrm>
          <a:off x="17390480" y="10401300"/>
          <a:ext cx="1240412" cy="828675"/>
        </a:xfrm>
        <a:prstGeom prst="roundRect">
          <a:avLst>
            <a:gd name="adj" fmla="val 10000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20</xdr:col>
      <xdr:colOff>305136</xdr:colOff>
      <xdr:row>55</xdr:row>
      <xdr:rowOff>151502</xdr:rowOff>
    </xdr:from>
    <xdr:to>
      <xdr:col>22</xdr:col>
      <xdr:colOff>326348</xdr:colOff>
      <xdr:row>59</xdr:row>
      <xdr:rowOff>1931</xdr:rowOff>
    </xdr:to>
    <xdr:sp macro="" textlink="$I$92">
      <xdr:nvSpPr>
        <xdr:cNvPr id="149" name="Freeform: Shape 148">
          <a:extLst>
            <a:ext uri="{FF2B5EF4-FFF2-40B4-BE49-F238E27FC236}">
              <a16:creationId xmlns:a16="http://schemas.microsoft.com/office/drawing/2014/main" id="{230E9734-CFE3-4DD4-BC27-221BC74CE12C}"/>
            </a:ext>
          </a:extLst>
        </xdr:cNvPr>
        <xdr:cNvSpPr/>
      </xdr:nvSpPr>
      <xdr:spPr>
        <a:xfrm>
          <a:off x="17516811" y="10600427"/>
          <a:ext cx="1240412" cy="821979"/>
        </a:xfrm>
        <a:custGeom>
          <a:avLst/>
          <a:gdLst>
            <a:gd name="connsiteX0" fmla="*/ 0 w 1034520"/>
            <a:gd name="connsiteY0" fmla="*/ 67347 h 673468"/>
            <a:gd name="connsiteX1" fmla="*/ 67347 w 1034520"/>
            <a:gd name="connsiteY1" fmla="*/ 0 h 673468"/>
            <a:gd name="connsiteX2" fmla="*/ 967173 w 1034520"/>
            <a:gd name="connsiteY2" fmla="*/ 0 h 673468"/>
            <a:gd name="connsiteX3" fmla="*/ 1034520 w 1034520"/>
            <a:gd name="connsiteY3" fmla="*/ 67347 h 673468"/>
            <a:gd name="connsiteX4" fmla="*/ 1034520 w 1034520"/>
            <a:gd name="connsiteY4" fmla="*/ 606121 h 673468"/>
            <a:gd name="connsiteX5" fmla="*/ 967173 w 1034520"/>
            <a:gd name="connsiteY5" fmla="*/ 673468 h 673468"/>
            <a:gd name="connsiteX6" fmla="*/ 67347 w 1034520"/>
            <a:gd name="connsiteY6" fmla="*/ 673468 h 673468"/>
            <a:gd name="connsiteX7" fmla="*/ 0 w 1034520"/>
            <a:gd name="connsiteY7" fmla="*/ 606121 h 673468"/>
            <a:gd name="connsiteX8" fmla="*/ 0 w 1034520"/>
            <a:gd name="connsiteY8" fmla="*/ 67347 h 6734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34520" h="673468">
              <a:moveTo>
                <a:pt x="0" y="67347"/>
              </a:moveTo>
              <a:cubicBezTo>
                <a:pt x="0" y="30152"/>
                <a:pt x="30152" y="0"/>
                <a:pt x="67347" y="0"/>
              </a:cubicBezTo>
              <a:lnTo>
                <a:pt x="967173" y="0"/>
              </a:lnTo>
              <a:cubicBezTo>
                <a:pt x="1004368" y="0"/>
                <a:pt x="1034520" y="30152"/>
                <a:pt x="1034520" y="67347"/>
              </a:cubicBezTo>
              <a:lnTo>
                <a:pt x="1034520" y="606121"/>
              </a:lnTo>
              <a:cubicBezTo>
                <a:pt x="1034520" y="643316"/>
                <a:pt x="1004368" y="673468"/>
                <a:pt x="967173" y="673468"/>
              </a:cubicBezTo>
              <a:lnTo>
                <a:pt x="67347" y="673468"/>
              </a:lnTo>
              <a:cubicBezTo>
                <a:pt x="30152" y="673468"/>
                <a:pt x="0" y="643316"/>
                <a:pt x="0" y="606121"/>
              </a:cubicBezTo>
              <a:lnTo>
                <a:pt x="0" y="67347"/>
              </a:lnTo>
              <a:close/>
            </a:path>
          </a:pathLst>
        </a:cu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5C5DA2B4-0E0C-4F08-9B15-4D91127A6516}" type="TxLink">
            <a:rPr lang="en-US" sz="1200" b="1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Total loss: $6,839 or $23/head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22</xdr:col>
      <xdr:colOff>492123</xdr:colOff>
      <xdr:row>54</xdr:row>
      <xdr:rowOff>142875</xdr:rowOff>
    </xdr:from>
    <xdr:to>
      <xdr:col>24</xdr:col>
      <xdr:colOff>513335</xdr:colOff>
      <xdr:row>58</xdr:row>
      <xdr:rowOff>9525</xdr:rowOff>
    </xdr:to>
    <xdr:sp macro="" textlink="">
      <xdr:nvSpPr>
        <xdr:cNvPr id="150" name="Rectangle: Rounded Corners 149">
          <a:extLst>
            <a:ext uri="{FF2B5EF4-FFF2-40B4-BE49-F238E27FC236}">
              <a16:creationId xmlns:a16="http://schemas.microsoft.com/office/drawing/2014/main" id="{986037DB-6260-4ED6-868D-A915E3711E35}"/>
            </a:ext>
          </a:extLst>
        </xdr:cNvPr>
        <xdr:cNvSpPr/>
      </xdr:nvSpPr>
      <xdr:spPr>
        <a:xfrm>
          <a:off x="18922998" y="10401300"/>
          <a:ext cx="1240412" cy="828675"/>
        </a:xfrm>
        <a:prstGeom prst="roundRect">
          <a:avLst>
            <a:gd name="adj" fmla="val 10000"/>
          </a:avLst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23</xdr:col>
      <xdr:colOff>8855</xdr:colOff>
      <xdr:row>55</xdr:row>
      <xdr:rowOff>151502</xdr:rowOff>
    </xdr:from>
    <xdr:to>
      <xdr:col>25</xdr:col>
      <xdr:colOff>30067</xdr:colOff>
      <xdr:row>59</xdr:row>
      <xdr:rowOff>1931</xdr:rowOff>
    </xdr:to>
    <xdr:sp macro="" textlink="$I$95">
      <xdr:nvSpPr>
        <xdr:cNvPr id="151" name="Freeform: Shape 150">
          <a:extLst>
            <a:ext uri="{FF2B5EF4-FFF2-40B4-BE49-F238E27FC236}">
              <a16:creationId xmlns:a16="http://schemas.microsoft.com/office/drawing/2014/main" id="{5A414341-9F5B-4CD5-95C8-228441652E9D}"/>
            </a:ext>
          </a:extLst>
        </xdr:cNvPr>
        <xdr:cNvSpPr/>
      </xdr:nvSpPr>
      <xdr:spPr>
        <a:xfrm>
          <a:off x="19049330" y="10600427"/>
          <a:ext cx="1240412" cy="821979"/>
        </a:xfrm>
        <a:custGeom>
          <a:avLst/>
          <a:gdLst>
            <a:gd name="connsiteX0" fmla="*/ 0 w 1034520"/>
            <a:gd name="connsiteY0" fmla="*/ 67347 h 673468"/>
            <a:gd name="connsiteX1" fmla="*/ 67347 w 1034520"/>
            <a:gd name="connsiteY1" fmla="*/ 0 h 673468"/>
            <a:gd name="connsiteX2" fmla="*/ 967173 w 1034520"/>
            <a:gd name="connsiteY2" fmla="*/ 0 h 673468"/>
            <a:gd name="connsiteX3" fmla="*/ 1034520 w 1034520"/>
            <a:gd name="connsiteY3" fmla="*/ 67347 h 673468"/>
            <a:gd name="connsiteX4" fmla="*/ 1034520 w 1034520"/>
            <a:gd name="connsiteY4" fmla="*/ 606121 h 673468"/>
            <a:gd name="connsiteX5" fmla="*/ 967173 w 1034520"/>
            <a:gd name="connsiteY5" fmla="*/ 673468 h 673468"/>
            <a:gd name="connsiteX6" fmla="*/ 67347 w 1034520"/>
            <a:gd name="connsiteY6" fmla="*/ 673468 h 673468"/>
            <a:gd name="connsiteX7" fmla="*/ 0 w 1034520"/>
            <a:gd name="connsiteY7" fmla="*/ 606121 h 673468"/>
            <a:gd name="connsiteX8" fmla="*/ 0 w 1034520"/>
            <a:gd name="connsiteY8" fmla="*/ 67347 h 6734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34520" h="673468">
              <a:moveTo>
                <a:pt x="0" y="67347"/>
              </a:moveTo>
              <a:cubicBezTo>
                <a:pt x="0" y="30152"/>
                <a:pt x="30152" y="0"/>
                <a:pt x="67347" y="0"/>
              </a:cubicBezTo>
              <a:lnTo>
                <a:pt x="967173" y="0"/>
              </a:lnTo>
              <a:cubicBezTo>
                <a:pt x="1004368" y="0"/>
                <a:pt x="1034520" y="30152"/>
                <a:pt x="1034520" y="67347"/>
              </a:cubicBezTo>
              <a:lnTo>
                <a:pt x="1034520" y="606121"/>
              </a:lnTo>
              <a:cubicBezTo>
                <a:pt x="1034520" y="643316"/>
                <a:pt x="1004368" y="673468"/>
                <a:pt x="967173" y="673468"/>
              </a:cubicBezTo>
              <a:lnTo>
                <a:pt x="67347" y="673468"/>
              </a:lnTo>
              <a:cubicBezTo>
                <a:pt x="30152" y="673468"/>
                <a:pt x="0" y="643316"/>
                <a:pt x="0" y="606121"/>
              </a:cubicBezTo>
              <a:lnTo>
                <a:pt x="0" y="67347"/>
              </a:lnTo>
              <a:close/>
            </a:path>
          </a:pathLst>
        </a:cu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74A23883-B322-49F3-A668-661336860146}" type="TxLink">
            <a:rPr lang="en-US" sz="1200" b="1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Total loss: $19,594 or $65/head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25</xdr:col>
      <xdr:colOff>148217</xdr:colOff>
      <xdr:row>54</xdr:row>
      <xdr:rowOff>142875</xdr:rowOff>
    </xdr:from>
    <xdr:to>
      <xdr:col>26</xdr:col>
      <xdr:colOff>779029</xdr:colOff>
      <xdr:row>58</xdr:row>
      <xdr:rowOff>9525</xdr:rowOff>
    </xdr:to>
    <xdr:sp macro="" textlink="">
      <xdr:nvSpPr>
        <xdr:cNvPr id="152" name="Rectangle: Rounded Corners 151">
          <a:extLst>
            <a:ext uri="{FF2B5EF4-FFF2-40B4-BE49-F238E27FC236}">
              <a16:creationId xmlns:a16="http://schemas.microsoft.com/office/drawing/2014/main" id="{8148CB3F-8583-4F3A-BAF4-33E7F462B9D1}"/>
            </a:ext>
          </a:extLst>
        </xdr:cNvPr>
        <xdr:cNvSpPr/>
      </xdr:nvSpPr>
      <xdr:spPr>
        <a:xfrm>
          <a:off x="20407892" y="10401300"/>
          <a:ext cx="1240412" cy="828675"/>
        </a:xfrm>
        <a:prstGeom prst="roundRect">
          <a:avLst>
            <a:gd name="adj" fmla="val 10000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25</xdr:col>
      <xdr:colOff>274548</xdr:colOff>
      <xdr:row>55</xdr:row>
      <xdr:rowOff>151502</xdr:rowOff>
    </xdr:from>
    <xdr:to>
      <xdr:col>26</xdr:col>
      <xdr:colOff>905360</xdr:colOff>
      <xdr:row>59</xdr:row>
      <xdr:rowOff>1931</xdr:rowOff>
    </xdr:to>
    <xdr:sp macro="" textlink="$I$98">
      <xdr:nvSpPr>
        <xdr:cNvPr id="153" name="Freeform: Shape 152">
          <a:extLst>
            <a:ext uri="{FF2B5EF4-FFF2-40B4-BE49-F238E27FC236}">
              <a16:creationId xmlns:a16="http://schemas.microsoft.com/office/drawing/2014/main" id="{7BCA3287-4D0D-428B-B9FD-BCE42EA7A842}"/>
            </a:ext>
          </a:extLst>
        </xdr:cNvPr>
        <xdr:cNvSpPr/>
      </xdr:nvSpPr>
      <xdr:spPr>
        <a:xfrm>
          <a:off x="20534223" y="10600427"/>
          <a:ext cx="1240412" cy="821979"/>
        </a:xfrm>
        <a:custGeom>
          <a:avLst/>
          <a:gdLst>
            <a:gd name="connsiteX0" fmla="*/ 0 w 1034520"/>
            <a:gd name="connsiteY0" fmla="*/ 67347 h 673468"/>
            <a:gd name="connsiteX1" fmla="*/ 67347 w 1034520"/>
            <a:gd name="connsiteY1" fmla="*/ 0 h 673468"/>
            <a:gd name="connsiteX2" fmla="*/ 967173 w 1034520"/>
            <a:gd name="connsiteY2" fmla="*/ 0 h 673468"/>
            <a:gd name="connsiteX3" fmla="*/ 1034520 w 1034520"/>
            <a:gd name="connsiteY3" fmla="*/ 67347 h 673468"/>
            <a:gd name="connsiteX4" fmla="*/ 1034520 w 1034520"/>
            <a:gd name="connsiteY4" fmla="*/ 606121 h 673468"/>
            <a:gd name="connsiteX5" fmla="*/ 967173 w 1034520"/>
            <a:gd name="connsiteY5" fmla="*/ 673468 h 673468"/>
            <a:gd name="connsiteX6" fmla="*/ 67347 w 1034520"/>
            <a:gd name="connsiteY6" fmla="*/ 673468 h 673468"/>
            <a:gd name="connsiteX7" fmla="*/ 0 w 1034520"/>
            <a:gd name="connsiteY7" fmla="*/ 606121 h 673468"/>
            <a:gd name="connsiteX8" fmla="*/ 0 w 1034520"/>
            <a:gd name="connsiteY8" fmla="*/ 67347 h 6734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34520" h="673468">
              <a:moveTo>
                <a:pt x="0" y="67347"/>
              </a:moveTo>
              <a:cubicBezTo>
                <a:pt x="0" y="30152"/>
                <a:pt x="30152" y="0"/>
                <a:pt x="67347" y="0"/>
              </a:cubicBezTo>
              <a:lnTo>
                <a:pt x="967173" y="0"/>
              </a:lnTo>
              <a:cubicBezTo>
                <a:pt x="1004368" y="0"/>
                <a:pt x="1034520" y="30152"/>
                <a:pt x="1034520" y="67347"/>
              </a:cubicBezTo>
              <a:lnTo>
                <a:pt x="1034520" y="606121"/>
              </a:lnTo>
              <a:cubicBezTo>
                <a:pt x="1034520" y="643316"/>
                <a:pt x="1004368" y="673468"/>
                <a:pt x="967173" y="673468"/>
              </a:cubicBezTo>
              <a:lnTo>
                <a:pt x="67347" y="673468"/>
              </a:lnTo>
              <a:cubicBezTo>
                <a:pt x="30152" y="673468"/>
                <a:pt x="0" y="643316"/>
                <a:pt x="0" y="606121"/>
              </a:cubicBezTo>
              <a:lnTo>
                <a:pt x="0" y="67347"/>
              </a:lnTo>
              <a:close/>
            </a:path>
          </a:pathLst>
        </a:custGeom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50205" tIns="50205" rIns="50205" bIns="50205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fld id="{0C3E571D-8841-47DF-94BA-A17D10BDB1F2}" type="TxLink">
            <a:rPr lang="en-US" sz="1200" b="1" i="0" u="none" strike="noStrike" kern="1200">
              <a:solidFill>
                <a:srgbClr val="000000"/>
              </a:solidFill>
              <a:latin typeface="Calibri"/>
            </a:rPr>
            <a:pPr marL="0" lvl="0" indent="0" algn="ctr" defTabSz="3556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t>Total loss: $56,494 or $188/head</a:t>
          </a:fld>
          <a:endParaRPr lang="en-US" sz="1400" b="1" kern="1200">
            <a:latin typeface="+mn-lt"/>
          </a:endParaRPr>
        </a:p>
      </xdr:txBody>
    </xdr:sp>
    <xdr:clientData/>
  </xdr:twoCellAnchor>
  <xdr:twoCellAnchor>
    <xdr:from>
      <xdr:col>26</xdr:col>
      <xdr:colOff>163870</xdr:colOff>
      <xdr:row>53</xdr:row>
      <xdr:rowOff>0</xdr:rowOff>
    </xdr:from>
    <xdr:to>
      <xdr:col>26</xdr:col>
      <xdr:colOff>303064</xdr:colOff>
      <xdr:row>57</xdr:row>
      <xdr:rowOff>180975</xdr:rowOff>
    </xdr:to>
    <xdr:sp macro="" textlink="">
      <xdr:nvSpPr>
        <xdr:cNvPr id="155" name="Freeform: Shape 154">
          <a:extLst>
            <a:ext uri="{FF2B5EF4-FFF2-40B4-BE49-F238E27FC236}">
              <a16:creationId xmlns:a16="http://schemas.microsoft.com/office/drawing/2014/main" id="{5B5D0F84-99F4-457F-ACD6-9609F92BF5DC}"/>
            </a:ext>
          </a:extLst>
        </xdr:cNvPr>
        <xdr:cNvSpPr/>
      </xdr:nvSpPr>
      <xdr:spPr>
        <a:xfrm>
          <a:off x="21033145" y="10000750"/>
          <a:ext cx="139194" cy="101967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23</xdr:col>
      <xdr:colOff>601562</xdr:colOff>
      <xdr:row>53</xdr:row>
      <xdr:rowOff>0</xdr:rowOff>
    </xdr:from>
    <xdr:to>
      <xdr:col>24</xdr:col>
      <xdr:colOff>133350</xdr:colOff>
      <xdr:row>57</xdr:row>
      <xdr:rowOff>180975</xdr:rowOff>
    </xdr:to>
    <xdr:sp macro="" textlink="">
      <xdr:nvSpPr>
        <xdr:cNvPr id="156" name="Freeform: Shape 155">
          <a:extLst>
            <a:ext uri="{FF2B5EF4-FFF2-40B4-BE49-F238E27FC236}">
              <a16:creationId xmlns:a16="http://schemas.microsoft.com/office/drawing/2014/main" id="{9BFDCC86-4B8B-404B-90B4-CC79D83A8C66}"/>
            </a:ext>
          </a:extLst>
        </xdr:cNvPr>
        <xdr:cNvSpPr/>
      </xdr:nvSpPr>
      <xdr:spPr>
        <a:xfrm>
          <a:off x="19642037" y="10000750"/>
          <a:ext cx="141388" cy="101967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21</xdr:col>
      <xdr:colOff>431120</xdr:colOff>
      <xdr:row>53</xdr:row>
      <xdr:rowOff>0</xdr:rowOff>
    </xdr:from>
    <xdr:to>
      <xdr:col>21</xdr:col>
      <xdr:colOff>570314</xdr:colOff>
      <xdr:row>57</xdr:row>
      <xdr:rowOff>158760</xdr:rowOff>
    </xdr:to>
    <xdr:sp macro="" textlink="">
      <xdr:nvSpPr>
        <xdr:cNvPr id="157" name="Freeform: Shape 156">
          <a:extLst>
            <a:ext uri="{FF2B5EF4-FFF2-40B4-BE49-F238E27FC236}">
              <a16:creationId xmlns:a16="http://schemas.microsoft.com/office/drawing/2014/main" id="{D84D4926-CC77-42C2-AF5E-C64F5ED3600C}"/>
            </a:ext>
          </a:extLst>
        </xdr:cNvPr>
        <xdr:cNvSpPr/>
      </xdr:nvSpPr>
      <xdr:spPr>
        <a:xfrm>
          <a:off x="18252395" y="9978535"/>
          <a:ext cx="139194" cy="101967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  <a:ln>
          <a:solidFill>
            <a:schemeClr val="accent2">
              <a:lumMod val="50000"/>
            </a:schemeClr>
          </a:solidFill>
        </a:ln>
      </xdr:spPr>
      <xdr:style>
        <a:lnRef idx="2">
          <a:scrgbClr r="0" g="0" b="0"/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18</xdr:col>
      <xdr:colOff>80592</xdr:colOff>
      <xdr:row>53</xdr:row>
      <xdr:rowOff>0</xdr:rowOff>
    </xdr:from>
    <xdr:to>
      <xdr:col>18</xdr:col>
      <xdr:colOff>283182</xdr:colOff>
      <xdr:row>57</xdr:row>
      <xdr:rowOff>180975</xdr:rowOff>
    </xdr:to>
    <xdr:sp macro="" textlink="">
      <xdr:nvSpPr>
        <xdr:cNvPr id="158" name="Freeform: Shape 157">
          <a:extLst>
            <a:ext uri="{FF2B5EF4-FFF2-40B4-BE49-F238E27FC236}">
              <a16:creationId xmlns:a16="http://schemas.microsoft.com/office/drawing/2014/main" id="{0DF61854-108C-48C2-A5A0-AF60485CB835}"/>
            </a:ext>
          </a:extLst>
        </xdr:cNvPr>
        <xdr:cNvSpPr/>
      </xdr:nvSpPr>
      <xdr:spPr>
        <a:xfrm>
          <a:off x="16073067" y="10000750"/>
          <a:ext cx="202590" cy="101967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912"/>
              </a:lnTo>
              <a:lnTo>
                <a:pt x="46175" y="292912"/>
              </a:lnTo>
              <a:lnTo>
                <a:pt x="46175" y="388749"/>
              </a:lnTo>
            </a:path>
          </a:pathLst>
        </a:custGeom>
        <a:noFill/>
      </xdr:spPr>
      <xdr:style>
        <a:lnRef idx="2">
          <a:schemeClr val="accent1">
            <a:shade val="80000"/>
            <a:hueOff val="0"/>
            <a:satOff val="0"/>
            <a:lumOff val="0"/>
            <a:alphaOff val="0"/>
          </a:schemeClr>
        </a:lnRef>
        <a:fillRef idx="0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16</xdr:col>
      <xdr:colOff>574432</xdr:colOff>
      <xdr:row>53</xdr:row>
      <xdr:rowOff>24179</xdr:rowOff>
    </xdr:from>
    <xdr:to>
      <xdr:col>26</xdr:col>
      <xdr:colOff>890222</xdr:colOff>
      <xdr:row>54</xdr:row>
      <xdr:rowOff>52754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DDC528AC-191D-465B-9C64-39CC6027D0F9}"/>
            </a:ext>
          </a:extLst>
        </xdr:cNvPr>
        <xdr:cNvSpPr txBox="1"/>
      </xdr:nvSpPr>
      <xdr:spPr>
        <a:xfrm>
          <a:off x="15675220" y="10018102"/>
          <a:ext cx="6397137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0" i="1" u="none" strike="noStrike" baseline="0">
              <a:solidFill>
                <a:srgbClr val="000000"/>
              </a:solidFill>
              <a:latin typeface="Calibri"/>
            </a:rPr>
            <a:t>Combining the cost of death loss, treatment and production loss due to BRD</a:t>
          </a:r>
          <a:endParaRPr lang="en-US" sz="1200" b="0" i="1" u="none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2</xdr:col>
      <xdr:colOff>3921</xdr:colOff>
      <xdr:row>32</xdr:row>
      <xdr:rowOff>16809</xdr:rowOff>
    </xdr:from>
    <xdr:to>
      <xdr:col>5</xdr:col>
      <xdr:colOff>655603</xdr:colOff>
      <xdr:row>43</xdr:row>
      <xdr:rowOff>127269</xdr:rowOff>
    </xdr:to>
    <xdr:graphicFrame macro="">
      <xdr:nvGraphicFramePr>
        <xdr:cNvPr id="159" name="Chart 158">
          <a:extLst>
            <a:ext uri="{FF2B5EF4-FFF2-40B4-BE49-F238E27FC236}">
              <a16:creationId xmlns:a16="http://schemas.microsoft.com/office/drawing/2014/main" id="{047A07B5-0F6E-4DF5-A839-D972C1CCD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efresearch.ca/research-topic.cfm/bovine-respiratory-disease-38" TargetMode="External"/><Relationship Id="rId1" Type="http://schemas.openxmlformats.org/officeDocument/2006/relationships/hyperlink" Target="https://www.beefresearch.ca/blog/intranasal-vaccines-are-timely-and-effectiv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4"/>
  <sheetViews>
    <sheetView tabSelected="1" zoomScale="60" zoomScaleNormal="60" zoomScaleSheetLayoutView="70" zoomScalePageLayoutView="70" workbookViewId="0">
      <selection activeCell="AG29" sqref="AG29"/>
    </sheetView>
  </sheetViews>
  <sheetFormatPr defaultRowHeight="14.4" x14ac:dyDescent="0.55000000000000004"/>
  <cols>
    <col min="1" max="1" width="45.83984375" customWidth="1"/>
    <col min="2" max="2" width="12.68359375" customWidth="1"/>
    <col min="3" max="3" width="15.68359375" customWidth="1"/>
    <col min="4" max="4" width="19.15625" customWidth="1"/>
    <col min="5" max="6" width="10.15625" customWidth="1"/>
    <col min="7" max="7" width="4.83984375" customWidth="1"/>
    <col min="8" max="8" width="13.68359375" hidden="1" customWidth="1"/>
    <col min="9" max="9" width="12.578125" hidden="1" customWidth="1"/>
    <col min="10" max="10" width="16.68359375" hidden="1" customWidth="1"/>
    <col min="11" max="11" width="14" hidden="1" customWidth="1"/>
    <col min="12" max="12" width="9.41796875" hidden="1" customWidth="1"/>
    <col min="13" max="13" width="9.15625" hidden="1" customWidth="1"/>
    <col min="14" max="14" width="11.15625" hidden="1" customWidth="1"/>
    <col min="15" max="15" width="20.41796875" hidden="1" customWidth="1"/>
    <col min="16" max="16" width="3.83984375" hidden="1" customWidth="1"/>
    <col min="27" max="27" width="16.15625" customWidth="1"/>
    <col min="28" max="28" width="11.26171875" customWidth="1"/>
    <col min="29" max="34" width="11.26171875" style="85" customWidth="1"/>
    <col min="35" max="35" width="11.26171875" style="102" customWidth="1"/>
    <col min="36" max="36" width="11.26171875" style="45" customWidth="1"/>
    <col min="37" max="42" width="13.83984375" style="45" customWidth="1"/>
    <col min="43" max="43" width="13.83984375" customWidth="1"/>
    <col min="44" max="45" width="9.83984375" customWidth="1"/>
  </cols>
  <sheetData>
    <row r="1" spans="1:44" ht="18.3" x14ac:dyDescent="0.7">
      <c r="A1" s="96"/>
      <c r="B1" s="113" t="s">
        <v>110</v>
      </c>
      <c r="C1" s="113"/>
      <c r="D1" s="113"/>
      <c r="E1" s="113"/>
      <c r="F1" s="113"/>
      <c r="I1" s="23" t="s">
        <v>101</v>
      </c>
      <c r="J1" s="49">
        <f>B8</f>
        <v>300</v>
      </c>
      <c r="K1" t="s">
        <v>25</v>
      </c>
      <c r="Q1" s="97" t="s">
        <v>18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38"/>
      <c r="AC1" s="84"/>
      <c r="AD1" s="84"/>
      <c r="AE1" s="84"/>
      <c r="AF1" s="84"/>
      <c r="AG1" s="84"/>
      <c r="AQ1" s="39"/>
    </row>
    <row r="2" spans="1:44" ht="23.5" customHeight="1" x14ac:dyDescent="0.55000000000000004">
      <c r="A2" s="96"/>
      <c r="B2" s="113"/>
      <c r="C2" s="113"/>
      <c r="D2" s="113"/>
      <c r="E2" s="113"/>
      <c r="F2" s="113"/>
      <c r="G2" s="4"/>
      <c r="I2" s="16" t="str">
        <f>I1&amp;""&amp;J1&amp;""&amp;K1&amp;""&amp;L1&amp;""&amp;M1</f>
        <v>Are the purchased feeders vaccinated against Bovine Respiratory Disease (BRD)? What will happen to 300 feeders?</v>
      </c>
      <c r="AI2" s="103"/>
      <c r="AO2" s="79"/>
      <c r="AP2" s="79"/>
      <c r="AQ2" s="79"/>
      <c r="AR2" s="79"/>
    </row>
    <row r="3" spans="1:44" ht="15" customHeight="1" thickBot="1" x14ac:dyDescent="0.6">
      <c r="A3" s="96"/>
      <c r="B3" s="113"/>
      <c r="C3" s="113"/>
      <c r="D3" s="113"/>
      <c r="E3" s="113"/>
      <c r="F3" s="113"/>
      <c r="G3" s="4"/>
      <c r="AD3" s="85" t="s">
        <v>94</v>
      </c>
      <c r="AE3" s="85">
        <f>B8</f>
        <v>300</v>
      </c>
      <c r="AI3" s="103"/>
      <c r="AO3" s="79"/>
      <c r="AP3" s="79"/>
      <c r="AQ3" s="79"/>
      <c r="AR3" s="79"/>
    </row>
    <row r="4" spans="1:44" ht="18.3" x14ac:dyDescent="0.7">
      <c r="A4" s="96"/>
      <c r="B4" s="25" t="s">
        <v>11</v>
      </c>
      <c r="C4" s="4"/>
      <c r="D4" s="4"/>
      <c r="E4" s="4"/>
      <c r="F4" s="4"/>
      <c r="G4" s="4"/>
      <c r="I4" s="51" t="s">
        <v>32</v>
      </c>
      <c r="J4" s="2"/>
      <c r="K4" s="2"/>
      <c r="L4" s="2"/>
      <c r="M4" s="2"/>
      <c r="N4" s="2"/>
      <c r="O4" s="3"/>
      <c r="AD4" s="85" t="str">
        <f>AD3&amp;AE3</f>
        <v># of feeders = 300</v>
      </c>
      <c r="AG4" s="104" t="s">
        <v>13</v>
      </c>
      <c r="AI4" s="103"/>
      <c r="AO4" s="79"/>
      <c r="AP4" s="79"/>
      <c r="AQ4" s="79"/>
      <c r="AR4" s="79"/>
    </row>
    <row r="5" spans="1:44" ht="17.25" customHeight="1" x14ac:dyDescent="0.55000000000000004">
      <c r="A5" s="96"/>
      <c r="C5" s="4"/>
      <c r="D5" s="4"/>
      <c r="E5" s="4"/>
      <c r="F5" s="4"/>
      <c r="G5" s="4"/>
      <c r="I5" s="50" t="s">
        <v>24</v>
      </c>
      <c r="J5" s="4" t="s">
        <v>30</v>
      </c>
      <c r="K5" s="4" t="s">
        <v>31</v>
      </c>
      <c r="L5" s="4"/>
      <c r="M5" s="41" t="s">
        <v>0</v>
      </c>
      <c r="N5" s="4"/>
      <c r="O5" s="5"/>
      <c r="AD5" s="85" t="s">
        <v>12</v>
      </c>
      <c r="AI5" s="103"/>
      <c r="AO5" s="79"/>
      <c r="AP5" s="79"/>
      <c r="AQ5" s="79"/>
      <c r="AR5" s="79"/>
    </row>
    <row r="6" spans="1:44" x14ac:dyDescent="0.55000000000000004">
      <c r="C6" s="4"/>
      <c r="D6" s="4"/>
      <c r="E6" s="4"/>
      <c r="F6" s="4"/>
      <c r="G6" s="4"/>
      <c r="I6" s="46">
        <v>8.0000000000000002E-3</v>
      </c>
      <c r="J6" s="52">
        <f>I6*B8</f>
        <v>2.4</v>
      </c>
      <c r="K6" s="4">
        <f>ROUNDUP(J6,0)</f>
        <v>3</v>
      </c>
      <c r="L6" s="4" t="s">
        <v>44</v>
      </c>
      <c r="M6" s="8" t="str">
        <f>I4&amp;K6&amp;L6</f>
        <v>Death Loss: 3 head die due to BRD</v>
      </c>
      <c r="N6" s="8"/>
      <c r="O6" s="9"/>
      <c r="AE6" s="104" t="s">
        <v>96</v>
      </c>
      <c r="AF6" s="105">
        <f>J90-J87</f>
        <v>1768.2200000000003</v>
      </c>
      <c r="AG6" s="105">
        <f>AF6/AE$3</f>
        <v>5.8940666666666672</v>
      </c>
      <c r="AI6" s="103"/>
      <c r="AO6" s="79"/>
      <c r="AP6" s="79"/>
      <c r="AQ6" s="79"/>
      <c r="AR6" s="79"/>
    </row>
    <row r="7" spans="1:44" ht="18.3" x14ac:dyDescent="0.7">
      <c r="A7" s="97" t="s">
        <v>16</v>
      </c>
      <c r="B7" s="87"/>
      <c r="C7" s="4"/>
      <c r="G7" s="4"/>
      <c r="I7" s="46">
        <v>1.2E-2</v>
      </c>
      <c r="J7" s="4">
        <f>I7*B8</f>
        <v>3.6</v>
      </c>
      <c r="K7" s="4">
        <f t="shared" ref="K7:K9" si="0">ROUNDUP(J7,0)</f>
        <v>4</v>
      </c>
      <c r="L7" s="4" t="s">
        <v>44</v>
      </c>
      <c r="M7" s="8" t="str">
        <f t="shared" ref="M7:M8" si="1">K7&amp;L7</f>
        <v>4 head die due to BRD</v>
      </c>
      <c r="N7" s="10"/>
      <c r="O7" s="11"/>
      <c r="AE7" s="104" t="s">
        <v>97</v>
      </c>
      <c r="AF7" s="105">
        <f>J93-J87</f>
        <v>14523.800000000003</v>
      </c>
      <c r="AG7" s="105">
        <f>AF7/AE$3</f>
        <v>48.412666666666674</v>
      </c>
      <c r="AI7" s="103"/>
      <c r="AO7" s="79"/>
      <c r="AP7" s="79"/>
      <c r="AQ7" s="79"/>
      <c r="AR7" s="79"/>
    </row>
    <row r="8" spans="1:44" x14ac:dyDescent="0.55000000000000004">
      <c r="A8" s="24" t="s">
        <v>113</v>
      </c>
      <c r="B8" s="108">
        <v>300</v>
      </c>
      <c r="C8" s="4"/>
      <c r="D8" s="41"/>
      <c r="E8" s="4"/>
      <c r="F8" s="4"/>
      <c r="G8" s="4"/>
      <c r="I8" s="46">
        <v>4.2000000000000003E-2</v>
      </c>
      <c r="J8" s="52">
        <f>I8*B8</f>
        <v>12.600000000000001</v>
      </c>
      <c r="K8" s="4">
        <f t="shared" si="0"/>
        <v>13</v>
      </c>
      <c r="L8" s="4" t="s">
        <v>44</v>
      </c>
      <c r="M8" s="10" t="str">
        <f t="shared" si="1"/>
        <v>13 head die due to BRD</v>
      </c>
      <c r="N8" s="10"/>
      <c r="O8" s="11"/>
      <c r="AE8" s="104" t="s">
        <v>98</v>
      </c>
      <c r="AF8" s="105">
        <f>J96-J87</f>
        <v>51423.859999999993</v>
      </c>
      <c r="AG8" s="105">
        <f>AF8/AE$3</f>
        <v>171.41286666666664</v>
      </c>
      <c r="AI8" s="103"/>
      <c r="AO8" s="79"/>
      <c r="AP8" s="79"/>
      <c r="AQ8" s="79"/>
      <c r="AR8" s="79"/>
    </row>
    <row r="9" spans="1:44" ht="14.7" thickBot="1" x14ac:dyDescent="0.6">
      <c r="A9" s="24" t="s">
        <v>27</v>
      </c>
      <c r="B9" s="109">
        <v>1.95</v>
      </c>
      <c r="C9" s="4"/>
      <c r="D9" s="42"/>
      <c r="E9" s="4"/>
      <c r="F9" s="4"/>
      <c r="G9" s="4"/>
      <c r="I9" s="47">
        <v>0.13300000000000001</v>
      </c>
      <c r="J9" s="48">
        <f>I9*B8</f>
        <v>39.900000000000006</v>
      </c>
      <c r="K9" s="6">
        <f t="shared" si="0"/>
        <v>40</v>
      </c>
      <c r="L9" s="6" t="s">
        <v>44</v>
      </c>
      <c r="M9" s="6" t="str">
        <f t="shared" ref="M9" si="2">K9&amp;L9</f>
        <v>40 head die due to BRD</v>
      </c>
      <c r="N9" s="6"/>
      <c r="O9" s="7"/>
      <c r="AE9" s="104"/>
      <c r="AF9" s="105"/>
      <c r="AG9" s="105"/>
      <c r="AI9" s="103"/>
      <c r="AO9" s="79"/>
      <c r="AP9" s="79"/>
      <c r="AQ9" s="79"/>
      <c r="AR9" s="79"/>
    </row>
    <row r="10" spans="1:44" ht="14.7" thickBot="1" x14ac:dyDescent="0.6">
      <c r="A10" s="24" t="s">
        <v>28</v>
      </c>
      <c r="B10" s="108">
        <v>550</v>
      </c>
      <c r="C10" s="4"/>
      <c r="D10" s="40"/>
      <c r="E10" s="40"/>
      <c r="F10" s="40"/>
      <c r="G10" s="4"/>
      <c r="I10" s="53"/>
      <c r="J10" s="52"/>
      <c r="K10" s="4"/>
      <c r="L10" s="4"/>
      <c r="M10" s="4"/>
      <c r="N10" s="4"/>
      <c r="O10" s="4"/>
      <c r="AE10" s="104"/>
      <c r="AF10" s="105"/>
      <c r="AG10" s="105"/>
      <c r="AI10" s="103"/>
      <c r="AO10" s="79"/>
      <c r="AP10" s="79"/>
      <c r="AQ10" s="79"/>
      <c r="AR10" s="79"/>
    </row>
    <row r="11" spans="1:44" ht="13.5" customHeight="1" x14ac:dyDescent="0.55000000000000004">
      <c r="A11" s="24" t="s">
        <v>29</v>
      </c>
      <c r="B11" s="109">
        <v>0.9</v>
      </c>
      <c r="C11" s="4"/>
      <c r="D11" s="40"/>
      <c r="E11" s="40"/>
      <c r="F11" s="40"/>
      <c r="G11" s="4"/>
      <c r="I11" s="56" t="s">
        <v>37</v>
      </c>
      <c r="J11" s="57"/>
      <c r="K11" s="2"/>
      <c r="L11" s="2"/>
      <c r="M11" s="2"/>
      <c r="N11" s="2"/>
      <c r="O11" s="3"/>
      <c r="AE11" s="104"/>
      <c r="AF11" s="105"/>
      <c r="AG11" s="105"/>
      <c r="AI11" s="103"/>
      <c r="AO11" s="79"/>
      <c r="AP11" s="79"/>
      <c r="AQ11" s="79"/>
      <c r="AR11" s="79"/>
    </row>
    <row r="12" spans="1:44" x14ac:dyDescent="0.55000000000000004">
      <c r="A12" s="81" t="s">
        <v>46</v>
      </c>
      <c r="B12" s="108">
        <v>120</v>
      </c>
      <c r="I12" s="46" t="s">
        <v>33</v>
      </c>
      <c r="J12" s="52" t="s">
        <v>34</v>
      </c>
      <c r="K12" s="4" t="s">
        <v>99</v>
      </c>
      <c r="L12" s="26" t="s">
        <v>35</v>
      </c>
      <c r="M12" s="26" t="s">
        <v>36</v>
      </c>
      <c r="N12" s="4"/>
      <c r="O12" s="5"/>
      <c r="AI12" s="103"/>
      <c r="AO12" s="79"/>
      <c r="AP12" s="79"/>
      <c r="AQ12" s="79"/>
      <c r="AR12" s="79"/>
    </row>
    <row r="13" spans="1:44" x14ac:dyDescent="0.55000000000000004">
      <c r="A13" s="81" t="s">
        <v>47</v>
      </c>
      <c r="B13" s="109">
        <v>1.4</v>
      </c>
      <c r="I13" s="58">
        <f>B9*B10</f>
        <v>1072.5</v>
      </c>
      <c r="J13" s="52">
        <f>B11*30</f>
        <v>27</v>
      </c>
      <c r="K13" s="4">
        <v>200</v>
      </c>
      <c r="L13" s="55">
        <f>SUM(I13:K13)</f>
        <v>1299.5</v>
      </c>
      <c r="M13" s="4" t="str">
        <f>TEXT(L13,"$#,##0;($#,##0)")</f>
        <v>$1,300</v>
      </c>
      <c r="N13" s="4"/>
      <c r="O13" s="5"/>
      <c r="AI13" s="103"/>
      <c r="AO13" s="79"/>
      <c r="AP13" s="79"/>
      <c r="AQ13" s="79"/>
      <c r="AR13" s="79"/>
    </row>
    <row r="14" spans="1:44" ht="15" customHeight="1" x14ac:dyDescent="0.55000000000000004">
      <c r="A14" s="24" t="s">
        <v>21</v>
      </c>
      <c r="B14" s="110">
        <v>42</v>
      </c>
      <c r="I14" s="63" t="s">
        <v>0</v>
      </c>
      <c r="O14" s="5"/>
      <c r="AI14" s="103"/>
      <c r="AO14" s="79"/>
      <c r="AP14" s="79"/>
      <c r="AQ14" s="79"/>
      <c r="AR14" s="79"/>
    </row>
    <row r="15" spans="1:44" x14ac:dyDescent="0.55000000000000004">
      <c r="A15" s="22"/>
      <c r="B15" s="78"/>
      <c r="I15" s="14" t="s">
        <v>108</v>
      </c>
      <c r="J15" s="4" t="s">
        <v>100</v>
      </c>
      <c r="K15" s="4"/>
      <c r="L15" s="4"/>
      <c r="M15" s="4"/>
      <c r="N15" s="4"/>
      <c r="O15" s="5"/>
      <c r="AD15" s="85" t="s">
        <v>5</v>
      </c>
      <c r="AI15" s="103"/>
      <c r="AO15" s="79"/>
      <c r="AP15" s="79"/>
      <c r="AQ15" s="79"/>
      <c r="AR15" s="79"/>
    </row>
    <row r="16" spans="1:44" ht="17.25" customHeight="1" thickBot="1" x14ac:dyDescent="0.65">
      <c r="A16" s="101" t="s">
        <v>20</v>
      </c>
      <c r="B16" s="4"/>
      <c r="I16" s="47" t="str">
        <f>I15&amp;M13&amp;J15</f>
        <v>The cost of a feeder that dies from BRD is $1,300 per head (purchase price + COG on 30 d + disposal).</v>
      </c>
      <c r="J16" s="48"/>
      <c r="K16" s="6"/>
      <c r="L16" s="6"/>
      <c r="M16" s="6"/>
      <c r="N16" s="6"/>
      <c r="O16" s="7"/>
      <c r="AE16" s="104" t="s">
        <v>6</v>
      </c>
      <c r="AF16" s="105">
        <f>J93</f>
        <v>19594.100000000002</v>
      </c>
      <c r="AG16" s="105">
        <f>AF16/AE$3</f>
        <v>65.313666666666677</v>
      </c>
      <c r="AI16" s="103"/>
      <c r="AO16" s="79"/>
      <c r="AP16" s="79"/>
      <c r="AQ16" s="79"/>
      <c r="AR16" s="79"/>
    </row>
    <row r="17" spans="1:44" ht="14.7" thickBot="1" x14ac:dyDescent="0.6">
      <c r="A17" s="111" t="s">
        <v>109</v>
      </c>
      <c r="B17" s="111"/>
      <c r="C17" s="111"/>
      <c r="D17" s="111"/>
      <c r="E17" s="111"/>
      <c r="F17" s="111"/>
      <c r="G17" s="111"/>
      <c r="AE17" s="104" t="s">
        <v>7</v>
      </c>
      <c r="AF17" s="105">
        <f>-(J96-J90)</f>
        <v>-49655.64</v>
      </c>
      <c r="AG17" s="105">
        <f>AF17/AE$3</f>
        <v>-165.5188</v>
      </c>
      <c r="AI17" s="103"/>
      <c r="AO17" s="79"/>
      <c r="AP17" s="79"/>
      <c r="AQ17" s="79"/>
      <c r="AR17" s="79"/>
    </row>
    <row r="18" spans="1:44" ht="15" customHeight="1" x14ac:dyDescent="0.55000000000000004">
      <c r="A18" s="111"/>
      <c r="B18" s="111"/>
      <c r="C18" s="111"/>
      <c r="D18" s="111"/>
      <c r="E18" s="111"/>
      <c r="F18" s="111"/>
      <c r="G18" s="111"/>
      <c r="I18" s="61" t="s">
        <v>40</v>
      </c>
      <c r="J18" s="20"/>
      <c r="K18" s="2"/>
      <c r="L18" s="2"/>
      <c r="M18" s="2"/>
      <c r="N18" s="2"/>
      <c r="O18" s="3"/>
      <c r="AE18" s="104" t="s">
        <v>8</v>
      </c>
      <c r="AF18" s="105">
        <f>-(J96-J87)</f>
        <v>-51423.859999999993</v>
      </c>
      <c r="AG18" s="105">
        <f>AF18/AE$3</f>
        <v>-171.41286666666664</v>
      </c>
      <c r="AI18" s="103"/>
      <c r="AO18" s="79"/>
      <c r="AP18" s="79"/>
      <c r="AQ18" s="79"/>
      <c r="AR18" s="79"/>
    </row>
    <row r="19" spans="1:44" ht="15.75" customHeight="1" x14ac:dyDescent="0.55000000000000004">
      <c r="A19" s="89" t="s">
        <v>111</v>
      </c>
      <c r="B19" s="89"/>
      <c r="C19" s="89"/>
      <c r="D19" s="89"/>
      <c r="E19" s="89"/>
      <c r="F19" s="89"/>
      <c r="G19" s="89"/>
      <c r="I19" s="14"/>
      <c r="J19" s="4" t="s">
        <v>51</v>
      </c>
      <c r="K19" s="4"/>
      <c r="L19" s="4" t="s">
        <v>1</v>
      </c>
      <c r="M19" s="4"/>
      <c r="N19" s="4"/>
      <c r="O19" s="5"/>
      <c r="AE19" s="104" t="s">
        <v>9</v>
      </c>
      <c r="AF19" s="105">
        <f>-(J99-J90)</f>
        <v>6838.52</v>
      </c>
      <c r="AG19" s="105">
        <f>AF19/AE$3</f>
        <v>22.795066666666667</v>
      </c>
      <c r="AI19" s="103"/>
      <c r="AO19" s="79"/>
      <c r="AP19" s="79"/>
      <c r="AQ19" s="79"/>
      <c r="AR19" s="79"/>
    </row>
    <row r="20" spans="1:44" ht="15.75" customHeight="1" x14ac:dyDescent="0.55000000000000004">
      <c r="A20" s="89" t="s">
        <v>112</v>
      </c>
      <c r="B20" s="90"/>
      <c r="C20" s="90"/>
      <c r="D20" s="90"/>
      <c r="E20" s="90"/>
      <c r="F20" s="90"/>
      <c r="G20" s="90"/>
      <c r="I20" s="14"/>
      <c r="J20" s="60">
        <f>L13*K6</f>
        <v>3898.5</v>
      </c>
      <c r="K20" s="4"/>
      <c r="L20" s="15">
        <f>J20/B8</f>
        <v>12.994999999999999</v>
      </c>
      <c r="M20" s="4"/>
      <c r="N20" s="4"/>
      <c r="O20" s="5"/>
      <c r="AE20" s="104" t="s">
        <v>10</v>
      </c>
      <c r="AF20" s="105">
        <f>-(J99-J93)</f>
        <v>19594.100000000002</v>
      </c>
      <c r="AG20" s="105">
        <f>AF20/AE$3</f>
        <v>65.313666666666677</v>
      </c>
      <c r="AI20" s="103"/>
      <c r="AO20" s="79"/>
      <c r="AP20" s="79"/>
      <c r="AQ20" s="79"/>
      <c r="AR20" s="79"/>
    </row>
    <row r="21" spans="1:44" ht="15.75" customHeight="1" x14ac:dyDescent="0.55000000000000004">
      <c r="A21" s="111" t="s">
        <v>102</v>
      </c>
      <c r="B21" s="111"/>
      <c r="C21" s="111"/>
      <c r="D21" s="111"/>
      <c r="E21" s="111"/>
      <c r="F21" s="111"/>
      <c r="G21" s="111"/>
      <c r="I21" s="14" t="s">
        <v>38</v>
      </c>
      <c r="J21" s="4" t="str">
        <f>TEXT(J20,"$#,##0;($#,##0)")</f>
        <v>$3,899</v>
      </c>
      <c r="K21" s="4" t="s">
        <v>3</v>
      </c>
      <c r="L21" s="4" t="str">
        <f>TEXT(L20,"$#,##0;($#,##0)")</f>
        <v>$13</v>
      </c>
      <c r="M21" s="4" t="s">
        <v>55</v>
      </c>
      <c r="N21" s="4"/>
      <c r="O21" s="5"/>
      <c r="AE21" s="104"/>
      <c r="AF21" s="106"/>
      <c r="AG21" s="106"/>
      <c r="AI21" s="103"/>
      <c r="AO21" s="79"/>
      <c r="AP21" s="79"/>
      <c r="AQ21" s="79"/>
      <c r="AR21" s="79"/>
    </row>
    <row r="22" spans="1:44" ht="15" customHeight="1" x14ac:dyDescent="0.55000000000000004">
      <c r="A22" s="111"/>
      <c r="B22" s="111"/>
      <c r="C22" s="111"/>
      <c r="D22" s="111"/>
      <c r="E22" s="111"/>
      <c r="F22" s="111"/>
      <c r="G22" s="111"/>
      <c r="H22" s="67">
        <v>8.0000000000000002E-3</v>
      </c>
      <c r="I22" s="16" t="str">
        <f>I21&amp;""&amp;J21&amp;""&amp;K21&amp;""&amp;L21&amp;""&amp;M21</f>
        <v>The cost of death loss is $3,899 or $13/head on all feeders</v>
      </c>
      <c r="J22" s="8"/>
      <c r="K22" s="8"/>
      <c r="L22" s="4"/>
      <c r="M22" s="4"/>
      <c r="N22" s="4"/>
      <c r="O22" s="5"/>
      <c r="AI22" s="103"/>
      <c r="AJ22" s="79"/>
      <c r="AK22" s="79"/>
      <c r="AL22" s="79"/>
      <c r="AM22" s="79"/>
      <c r="AN22" s="79"/>
      <c r="AO22" s="79"/>
      <c r="AP22" s="79"/>
      <c r="AQ22" s="79"/>
      <c r="AR22" s="79"/>
    </row>
    <row r="23" spans="1:44" ht="15" customHeight="1" x14ac:dyDescent="0.55000000000000004">
      <c r="A23" s="89" t="s">
        <v>103</v>
      </c>
      <c r="B23" s="91"/>
      <c r="C23" s="91"/>
      <c r="D23" s="91"/>
      <c r="E23" s="91"/>
      <c r="F23" s="91"/>
      <c r="G23" s="91"/>
      <c r="I23" s="14"/>
      <c r="J23" s="60">
        <f>L13*K7</f>
        <v>5198</v>
      </c>
      <c r="K23" s="4"/>
      <c r="L23" s="15">
        <f>J23/B8</f>
        <v>17.326666666666668</v>
      </c>
      <c r="M23" s="4"/>
      <c r="N23" s="4"/>
      <c r="O23" s="5"/>
      <c r="AQ23" s="39"/>
    </row>
    <row r="24" spans="1:44" ht="15" customHeight="1" x14ac:dyDescent="0.55000000000000004">
      <c r="A24" s="91" t="s">
        <v>104</v>
      </c>
      <c r="B24" s="91"/>
      <c r="C24" s="91"/>
      <c r="D24" s="91"/>
      <c r="E24" s="91"/>
      <c r="F24" s="91"/>
      <c r="G24" s="91"/>
      <c r="I24" s="14" t="s">
        <v>38</v>
      </c>
      <c r="J24" s="4" t="str">
        <f>TEXT(J23,"$#,##0;($#,##0)")</f>
        <v>$5,198</v>
      </c>
      <c r="K24" s="4" t="s">
        <v>3</v>
      </c>
      <c r="L24" s="4" t="str">
        <f>TEXT(L23,"$#,##0;($#,##0)")</f>
        <v>$17</v>
      </c>
      <c r="M24" s="4" t="s">
        <v>2</v>
      </c>
      <c r="N24" s="4"/>
      <c r="O24" s="5"/>
      <c r="AQ24" s="39"/>
    </row>
    <row r="25" spans="1:44" ht="15.75" customHeight="1" x14ac:dyDescent="0.55000000000000004">
      <c r="A25" s="89" t="s">
        <v>107</v>
      </c>
      <c r="B25" s="92"/>
      <c r="C25" s="92"/>
      <c r="D25" s="92"/>
      <c r="E25" s="92"/>
      <c r="F25" s="92"/>
      <c r="G25" s="92"/>
      <c r="H25" s="67">
        <v>1.2E-2</v>
      </c>
      <c r="I25" s="16" t="str">
        <f>I24&amp;""&amp;J24&amp;""&amp;K24&amp;""&amp;L24&amp;""&amp;M24</f>
        <v>The cost of death loss is $5,198 or $17/head</v>
      </c>
      <c r="J25" s="13"/>
      <c r="K25" s="8"/>
      <c r="L25" s="4"/>
      <c r="M25" s="4"/>
      <c r="N25" s="4"/>
      <c r="O25" s="5"/>
      <c r="AQ25" s="39"/>
    </row>
    <row r="26" spans="1:44" x14ac:dyDescent="0.55000000000000004">
      <c r="A26" s="94" t="s">
        <v>105</v>
      </c>
      <c r="B26" s="93"/>
      <c r="C26" s="93"/>
      <c r="D26" s="93"/>
      <c r="E26" s="93"/>
      <c r="F26" s="93"/>
      <c r="G26" s="93"/>
      <c r="I26" s="14"/>
      <c r="J26" s="60">
        <f>L13*K8</f>
        <v>16893.5</v>
      </c>
      <c r="K26" s="4"/>
      <c r="L26" s="15">
        <f>J26/B8</f>
        <v>56.311666666666667</v>
      </c>
      <c r="M26" s="4"/>
      <c r="N26" s="4"/>
      <c r="O26" s="5"/>
      <c r="AQ26" s="39"/>
    </row>
    <row r="27" spans="1:44" x14ac:dyDescent="0.55000000000000004">
      <c r="A27" s="112" t="s">
        <v>23</v>
      </c>
      <c r="B27" s="112"/>
      <c r="C27" s="112"/>
      <c r="D27" s="112"/>
      <c r="E27" s="112"/>
      <c r="F27" s="112"/>
      <c r="G27" s="112"/>
      <c r="I27" s="14" t="s">
        <v>39</v>
      </c>
      <c r="J27" s="4" t="str">
        <f>TEXT(J26,"$#,##0;($#,##0)")</f>
        <v>$16,894</v>
      </c>
      <c r="K27" s="4" t="s">
        <v>3</v>
      </c>
      <c r="L27" s="4" t="str">
        <f>TEXT(L26,"$#,##0;($#,##0)")</f>
        <v>$56</v>
      </c>
      <c r="M27" s="4" t="s">
        <v>2</v>
      </c>
      <c r="N27" s="4"/>
      <c r="O27" s="5"/>
      <c r="AQ27" s="39"/>
    </row>
    <row r="28" spans="1:44" x14ac:dyDescent="0.55000000000000004">
      <c r="A28" s="112"/>
      <c r="B28" s="112"/>
      <c r="C28" s="112"/>
      <c r="D28" s="112"/>
      <c r="E28" s="112"/>
      <c r="F28" s="112"/>
      <c r="G28" s="112"/>
      <c r="H28" s="67">
        <v>4.2000000000000003E-2</v>
      </c>
      <c r="I28" s="16" t="str">
        <f>I27&amp;""&amp;J27&amp;""&amp;K27&amp;""&amp;L27&amp;""&amp;M27</f>
        <v>Cost of death loss: $16,894 or $56/head</v>
      </c>
      <c r="J28" s="8"/>
      <c r="K28" s="8"/>
      <c r="L28" s="4"/>
      <c r="M28" s="4"/>
      <c r="N28" s="4"/>
      <c r="O28" s="5"/>
      <c r="AH28" s="107"/>
      <c r="AQ28" s="39"/>
    </row>
    <row r="29" spans="1:44" x14ac:dyDescent="0.55000000000000004">
      <c r="A29" s="99" t="s">
        <v>93</v>
      </c>
      <c r="I29" s="14"/>
      <c r="J29" s="60">
        <f>L13*K9</f>
        <v>51980</v>
      </c>
      <c r="K29" s="4"/>
      <c r="L29" s="15">
        <f>J29/B8</f>
        <v>173.26666666666668</v>
      </c>
      <c r="M29" s="4"/>
      <c r="N29" s="4"/>
      <c r="O29" s="5"/>
      <c r="AQ29" s="39"/>
    </row>
    <row r="30" spans="1:44" x14ac:dyDescent="0.55000000000000004">
      <c r="I30" s="14" t="s">
        <v>39</v>
      </c>
      <c r="J30" s="4" t="str">
        <f>TEXT(J29,"$#,##0;($#,##0)")</f>
        <v>$51,980</v>
      </c>
      <c r="K30" s="4" t="s">
        <v>3</v>
      </c>
      <c r="L30" s="4" t="str">
        <f>TEXT(L29,"$#,##0;($#,##0)")</f>
        <v>$173</v>
      </c>
      <c r="M30" s="4" t="s">
        <v>2</v>
      </c>
      <c r="N30" s="4"/>
      <c r="O30" s="5"/>
      <c r="AQ30" s="39"/>
    </row>
    <row r="31" spans="1:44" ht="18.600000000000001" thickBot="1" x14ac:dyDescent="0.75">
      <c r="A31" s="97" t="s">
        <v>17</v>
      </c>
      <c r="B31" s="86"/>
      <c r="C31" s="86"/>
      <c r="D31" s="86"/>
      <c r="E31" s="86"/>
      <c r="F31" s="86"/>
      <c r="G31" s="86"/>
      <c r="H31" s="67">
        <v>0.13300000000000001</v>
      </c>
      <c r="I31" s="47" t="str">
        <f>I30&amp;""&amp;J30&amp;""&amp;K30&amp;""&amp;L30&amp;""&amp;M30</f>
        <v>Cost of death loss: $51,980 or $173/head</v>
      </c>
      <c r="J31" s="48"/>
      <c r="K31" s="6"/>
      <c r="L31" s="6"/>
      <c r="M31" s="6"/>
      <c r="N31" s="6"/>
      <c r="O31" s="7"/>
      <c r="AQ31" s="39"/>
    </row>
    <row r="32" spans="1:44" ht="15" customHeight="1" thickBot="1" x14ac:dyDescent="0.6">
      <c r="D32" s="31"/>
      <c r="E32" s="31"/>
      <c r="F32" s="31"/>
      <c r="G32" s="31"/>
      <c r="I32" s="4"/>
      <c r="J32" s="4"/>
      <c r="K32" s="4"/>
      <c r="L32" s="4"/>
      <c r="M32" s="4"/>
      <c r="N32" s="4"/>
      <c r="O32" s="4"/>
      <c r="AQ32" s="39"/>
    </row>
    <row r="33" spans="1:43" x14ac:dyDescent="0.55000000000000004">
      <c r="D33" s="31"/>
      <c r="E33" s="31"/>
      <c r="F33" s="31"/>
      <c r="G33" s="31"/>
      <c r="I33" s="51" t="s">
        <v>43</v>
      </c>
      <c r="J33" s="2"/>
      <c r="K33" s="2"/>
      <c r="L33" s="2"/>
      <c r="M33" s="2"/>
      <c r="N33" s="2"/>
      <c r="O33" s="3"/>
      <c r="AB33" s="29"/>
      <c r="AQ33" s="39"/>
    </row>
    <row r="34" spans="1:43" x14ac:dyDescent="0.55000000000000004">
      <c r="D34" s="30"/>
      <c r="E34" s="30"/>
      <c r="F34" s="30"/>
      <c r="G34" s="30"/>
      <c r="I34" s="50" t="s">
        <v>24</v>
      </c>
      <c r="J34" s="4" t="s">
        <v>30</v>
      </c>
      <c r="K34" s="4" t="s">
        <v>31</v>
      </c>
      <c r="L34" s="4"/>
      <c r="M34" s="41" t="s">
        <v>0</v>
      </c>
      <c r="N34" s="4"/>
      <c r="O34" s="5"/>
      <c r="AQ34" s="39"/>
    </row>
    <row r="35" spans="1:43" x14ac:dyDescent="0.55000000000000004">
      <c r="D35" s="30"/>
      <c r="E35" s="30"/>
      <c r="F35" s="30"/>
      <c r="G35" s="30"/>
      <c r="I35" s="46">
        <v>0.05</v>
      </c>
      <c r="J35" s="64">
        <f>I35*$B$8</f>
        <v>15</v>
      </c>
      <c r="K35" s="4">
        <f>ROUNDUP(J35,0)</f>
        <v>15</v>
      </c>
      <c r="L35" s="4" t="s">
        <v>42</v>
      </c>
      <c r="M35" s="8" t="str">
        <f>I33&amp;K35&amp;L35</f>
        <v>Disease Prevalence: 15 head are sick and need treatment</v>
      </c>
      <c r="N35" s="8"/>
      <c r="O35" s="9"/>
      <c r="AQ35" s="39"/>
    </row>
    <row r="36" spans="1:43" x14ac:dyDescent="0.55000000000000004">
      <c r="I36" s="46">
        <v>6.8000000000000005E-2</v>
      </c>
      <c r="J36" s="64">
        <f t="shared" ref="J36:J38" si="3">I36*$B$8</f>
        <v>20.400000000000002</v>
      </c>
      <c r="K36" s="4">
        <f t="shared" ref="K36:K38" si="4">ROUNDUP(J36,0)</f>
        <v>21</v>
      </c>
      <c r="L36" s="4" t="s">
        <v>42</v>
      </c>
      <c r="M36" s="8" t="str">
        <f t="shared" ref="M36:M38" si="5">K36&amp;L36</f>
        <v>21 head are sick and need treatment</v>
      </c>
      <c r="N36" s="10"/>
      <c r="O36" s="11"/>
      <c r="AQ36" s="39"/>
    </row>
    <row r="37" spans="1:43" x14ac:dyDescent="0.55000000000000004">
      <c r="I37" s="46">
        <v>0.114</v>
      </c>
      <c r="J37" s="64">
        <f t="shared" si="3"/>
        <v>34.200000000000003</v>
      </c>
      <c r="K37" s="4">
        <f t="shared" si="4"/>
        <v>35</v>
      </c>
      <c r="L37" s="4" t="s">
        <v>42</v>
      </c>
      <c r="M37" s="10" t="str">
        <f t="shared" si="5"/>
        <v>35 head are sick and need treatment</v>
      </c>
      <c r="N37" s="10"/>
      <c r="O37" s="11"/>
      <c r="AQ37" s="39"/>
    </row>
    <row r="38" spans="1:43" ht="14.7" thickBot="1" x14ac:dyDescent="0.6">
      <c r="I38" s="47">
        <v>0.192</v>
      </c>
      <c r="J38" s="66">
        <f t="shared" si="3"/>
        <v>57.6</v>
      </c>
      <c r="K38" s="6">
        <f t="shared" si="4"/>
        <v>58</v>
      </c>
      <c r="L38" s="6" t="s">
        <v>42</v>
      </c>
      <c r="M38" s="6" t="str">
        <f t="shared" si="5"/>
        <v>58 head are sick and need treatment</v>
      </c>
      <c r="N38" s="6"/>
      <c r="O38" s="7"/>
      <c r="AQ38" s="39"/>
    </row>
    <row r="39" spans="1:43" ht="14.7" thickBot="1" x14ac:dyDescent="0.6">
      <c r="I39" s="4"/>
      <c r="J39" s="4"/>
      <c r="K39" s="4"/>
      <c r="L39" s="4"/>
      <c r="M39" s="4"/>
      <c r="N39" s="4"/>
      <c r="O39" s="4"/>
      <c r="AQ39" s="39"/>
    </row>
    <row r="40" spans="1:43" x14ac:dyDescent="0.55000000000000004">
      <c r="I40" s="61" t="s">
        <v>56</v>
      </c>
      <c r="J40" s="2"/>
      <c r="K40" s="2"/>
      <c r="L40" s="2"/>
      <c r="M40" s="2"/>
      <c r="N40" s="2"/>
      <c r="O40" s="3"/>
      <c r="AQ40" s="39"/>
    </row>
    <row r="41" spans="1:43" x14ac:dyDescent="0.55000000000000004">
      <c r="I41" s="14" t="s">
        <v>45</v>
      </c>
      <c r="J41" s="18">
        <f>B14</f>
        <v>42</v>
      </c>
      <c r="K41" s="4"/>
      <c r="L41" s="18"/>
      <c r="M41" s="4"/>
      <c r="N41" s="18"/>
      <c r="O41" s="5"/>
      <c r="AQ41" s="39"/>
    </row>
    <row r="42" spans="1:43" x14ac:dyDescent="0.55000000000000004">
      <c r="I42" s="62" t="s">
        <v>0</v>
      </c>
      <c r="J42" s="18"/>
      <c r="K42" s="4"/>
      <c r="L42" s="18"/>
      <c r="M42" s="4"/>
      <c r="N42" s="18"/>
      <c r="O42" s="5"/>
      <c r="AQ42" s="39"/>
    </row>
    <row r="43" spans="1:43" x14ac:dyDescent="0.55000000000000004">
      <c r="I43" s="14" t="s">
        <v>41</v>
      </c>
      <c r="J43" s="4" t="str">
        <f>TEXT(J41,"$#,##0_);($#,##0)")</f>
        <v xml:space="preserve">$42 </v>
      </c>
      <c r="K43" s="4" t="s">
        <v>54</v>
      </c>
      <c r="L43" s="4"/>
      <c r="M43" s="4"/>
      <c r="N43" s="4"/>
      <c r="O43" s="5"/>
      <c r="AQ43" s="39"/>
    </row>
    <row r="44" spans="1:43" ht="15" customHeight="1" thickBot="1" x14ac:dyDescent="0.65">
      <c r="I44" s="59" t="str">
        <f>I43&amp;""&amp;J43&amp;""&amp;K43&amp;""&amp;L43&amp;""&amp;M43&amp;""&amp;N43&amp;""&amp;O43</f>
        <v>Treating a feeder for BRD will cost $42 per case (assumed one treatment).</v>
      </c>
      <c r="J44" s="6"/>
      <c r="K44" s="6"/>
      <c r="L44" s="6"/>
      <c r="M44" s="6"/>
      <c r="N44" s="6"/>
      <c r="O44" s="7"/>
      <c r="AQ44" s="39"/>
    </row>
    <row r="45" spans="1:43" ht="15" customHeight="1" thickBot="1" x14ac:dyDescent="0.65">
      <c r="A45" s="100" t="s">
        <v>14</v>
      </c>
      <c r="B45" s="34"/>
      <c r="C45" s="34"/>
      <c r="D45" s="34"/>
      <c r="E45" s="34"/>
      <c r="F45" s="34"/>
      <c r="G45" s="34"/>
      <c r="H45" s="1"/>
      <c r="I45" s="4"/>
      <c r="J45" s="4"/>
      <c r="K45" s="4"/>
      <c r="L45" s="4"/>
      <c r="M45" s="4"/>
      <c r="N45" s="4"/>
      <c r="O45" s="4"/>
      <c r="AQ45" s="39"/>
    </row>
    <row r="46" spans="1:43" x14ac:dyDescent="0.55000000000000004">
      <c r="A46" s="114" t="s">
        <v>95</v>
      </c>
      <c r="B46" s="114"/>
      <c r="C46" s="114"/>
      <c r="D46" s="114"/>
      <c r="E46" s="114"/>
      <c r="F46" s="114"/>
      <c r="G46" s="114"/>
      <c r="I46" s="61" t="s">
        <v>57</v>
      </c>
      <c r="J46" s="2"/>
      <c r="K46" s="2"/>
      <c r="L46" s="68"/>
      <c r="M46" s="2"/>
      <c r="N46" s="2"/>
      <c r="O46" s="3"/>
      <c r="AQ46" s="39"/>
    </row>
    <row r="47" spans="1:43" ht="13.5" customHeight="1" x14ac:dyDescent="0.55000000000000004">
      <c r="A47" s="114"/>
      <c r="B47" s="114"/>
      <c r="C47" s="114"/>
      <c r="D47" s="114"/>
      <c r="E47" s="114"/>
      <c r="F47" s="114"/>
      <c r="G47" s="114"/>
      <c r="I47" s="14"/>
      <c r="J47" s="60">
        <f>J41*K35</f>
        <v>630</v>
      </c>
      <c r="K47" s="4"/>
      <c r="L47" s="55">
        <f>J47/B8</f>
        <v>2.1</v>
      </c>
      <c r="M47" s="4"/>
      <c r="N47" s="4"/>
      <c r="O47" s="5"/>
      <c r="AQ47" s="39"/>
    </row>
    <row r="48" spans="1:43" ht="15.75" customHeight="1" x14ac:dyDescent="0.55000000000000004">
      <c r="A48" s="114"/>
      <c r="B48" s="114"/>
      <c r="C48" s="114"/>
      <c r="D48" s="114"/>
      <c r="E48" s="114"/>
      <c r="F48" s="114"/>
      <c r="G48" s="114"/>
      <c r="H48" s="1"/>
      <c r="I48" s="14" t="s">
        <v>58</v>
      </c>
      <c r="J48" s="4" t="str">
        <f>TEXT(J47,"$#,##0_);($#,##0)")</f>
        <v xml:space="preserve">$630 </v>
      </c>
      <c r="K48" s="4" t="s">
        <v>59</v>
      </c>
      <c r="L48" s="4" t="str">
        <f>TEXT(L47,"$#,##0;($#,##0)")</f>
        <v>$2</v>
      </c>
      <c r="M48" s="4" t="s">
        <v>55</v>
      </c>
      <c r="N48" s="4"/>
      <c r="O48" s="5"/>
      <c r="AQ48" s="39"/>
    </row>
    <row r="49" spans="1:43" ht="6.6" customHeight="1" x14ac:dyDescent="0.55000000000000004">
      <c r="B49" s="34"/>
      <c r="C49" s="34"/>
      <c r="D49" s="34"/>
      <c r="E49" s="34"/>
      <c r="F49" s="34"/>
      <c r="G49" s="34"/>
      <c r="I49" s="16" t="str">
        <f>I48&amp;""&amp;J48&amp;""&amp;K48&amp;""&amp;L48&amp;""&amp;M48</f>
        <v>The total treatment cost is $630 or $2/head on all feeders</v>
      </c>
      <c r="J49" s="8"/>
      <c r="K49" s="8"/>
      <c r="L49" s="8"/>
      <c r="M49" s="4"/>
      <c r="N49" s="4"/>
      <c r="O49" s="5"/>
      <c r="AQ49" s="39"/>
    </row>
    <row r="50" spans="1:43" ht="15" customHeight="1" x14ac:dyDescent="0.55000000000000004">
      <c r="A50" s="95" t="s">
        <v>15</v>
      </c>
      <c r="B50" s="80"/>
      <c r="C50" s="80"/>
      <c r="D50" s="80"/>
      <c r="E50" s="80"/>
      <c r="F50" s="80"/>
      <c r="G50" s="80"/>
      <c r="I50" s="14"/>
      <c r="J50" s="18">
        <f>J41*K36</f>
        <v>882</v>
      </c>
      <c r="K50" s="4"/>
      <c r="L50" s="4">
        <f>J50/B8</f>
        <v>2.94</v>
      </c>
      <c r="M50" s="4"/>
      <c r="N50" s="4"/>
      <c r="O50" s="5"/>
      <c r="AQ50" s="39"/>
    </row>
    <row r="51" spans="1:43" ht="6" customHeight="1" x14ac:dyDescent="0.55000000000000004">
      <c r="H51" s="1"/>
      <c r="I51" s="14" t="s">
        <v>60</v>
      </c>
      <c r="J51" s="4" t="str">
        <f>TEXT(J50,"$#,##0_);($#,##0)")</f>
        <v xml:space="preserve">$882 </v>
      </c>
      <c r="K51" s="4" t="s">
        <v>59</v>
      </c>
      <c r="L51" s="4" t="str">
        <f>TEXT(L50,"$#,##0;($#,##0)")</f>
        <v>$3</v>
      </c>
      <c r="M51" s="4" t="s">
        <v>2</v>
      </c>
      <c r="N51" s="4"/>
      <c r="O51" s="5"/>
      <c r="AQ51" s="39"/>
    </row>
    <row r="52" spans="1:43" x14ac:dyDescent="0.55000000000000004">
      <c r="A52" s="115" t="s">
        <v>106</v>
      </c>
      <c r="B52" s="115"/>
      <c r="C52" s="115"/>
      <c r="D52" s="115"/>
      <c r="E52" s="115"/>
      <c r="F52" s="115"/>
      <c r="G52" s="115"/>
      <c r="I52" s="16" t="str">
        <f>I51&amp;""&amp;J51&amp;""&amp;K51&amp;""&amp;L51&amp;""&amp;M51</f>
        <v>Total treatment cost: $882 or $3/head</v>
      </c>
      <c r="J52" s="8"/>
      <c r="K52" s="8"/>
      <c r="L52" s="4"/>
      <c r="M52" s="4"/>
      <c r="N52" s="4"/>
      <c r="O52" s="5"/>
      <c r="AQ52" s="39"/>
    </row>
    <row r="53" spans="1:43" x14ac:dyDescent="0.55000000000000004">
      <c r="A53" s="115"/>
      <c r="B53" s="115"/>
      <c r="C53" s="115"/>
      <c r="D53" s="115"/>
      <c r="E53" s="115"/>
      <c r="F53" s="115"/>
      <c r="G53" s="115"/>
      <c r="H53" s="1"/>
      <c r="I53" s="14"/>
      <c r="J53" s="4">
        <f>J41*J37</f>
        <v>1436.4</v>
      </c>
      <c r="K53" s="4"/>
      <c r="L53" s="52">
        <f>J53/B8</f>
        <v>4.7880000000000003</v>
      </c>
      <c r="M53" s="4"/>
      <c r="N53" s="4"/>
      <c r="O53" s="5"/>
      <c r="AQ53" s="39"/>
    </row>
    <row r="54" spans="1:43" ht="15" customHeight="1" x14ac:dyDescent="0.55000000000000004">
      <c r="H54" s="1"/>
      <c r="I54" s="14" t="s">
        <v>60</v>
      </c>
      <c r="J54" s="4" t="str">
        <f>TEXT(J53,"$#,##0_);($#,##0)")</f>
        <v xml:space="preserve">$1,436 </v>
      </c>
      <c r="K54" s="4" t="s">
        <v>59</v>
      </c>
      <c r="L54" s="4" t="str">
        <f>TEXT(L53,"$#,##0;($#,##0)")</f>
        <v>$5</v>
      </c>
      <c r="M54" s="4" t="s">
        <v>2</v>
      </c>
      <c r="N54" s="4"/>
      <c r="O54" s="5"/>
      <c r="AQ54" s="39"/>
    </row>
    <row r="55" spans="1:43" ht="18.3" x14ac:dyDescent="0.7">
      <c r="A55" s="98" t="s">
        <v>19</v>
      </c>
      <c r="B55" s="43"/>
      <c r="C55" s="43"/>
      <c r="D55" s="44"/>
      <c r="E55" s="44"/>
      <c r="F55" s="44"/>
      <c r="G55" s="44"/>
      <c r="I55" s="16" t="str">
        <f>I54&amp;""&amp;J54&amp;""&amp;K54&amp;""&amp;L54&amp;""&amp;M54</f>
        <v>Total treatment cost: $1,436 or $5/head</v>
      </c>
      <c r="J55" s="8"/>
      <c r="K55" s="8"/>
      <c r="L55" s="4"/>
      <c r="M55" s="4"/>
      <c r="N55" s="4"/>
      <c r="O55" s="5"/>
      <c r="AQ55" s="39"/>
    </row>
    <row r="56" spans="1:43" x14ac:dyDescent="0.55000000000000004">
      <c r="A56" s="82" t="s">
        <v>26</v>
      </c>
      <c r="B56" s="35"/>
      <c r="C56" s="35"/>
      <c r="D56" s="4"/>
      <c r="E56" s="4"/>
      <c r="F56" s="4"/>
      <c r="G56" s="4"/>
      <c r="I56" s="14"/>
      <c r="J56" s="4">
        <f>J41*J38</f>
        <v>2419.2000000000003</v>
      </c>
      <c r="K56" s="4"/>
      <c r="L56" s="52">
        <f>J56/B8</f>
        <v>8.0640000000000001</v>
      </c>
      <c r="M56" s="4"/>
      <c r="N56" s="4"/>
      <c r="O56" s="5"/>
      <c r="AQ56" s="39"/>
    </row>
    <row r="57" spans="1:43" x14ac:dyDescent="0.55000000000000004">
      <c r="A57" s="83" t="s">
        <v>22</v>
      </c>
      <c r="B57" s="36"/>
      <c r="C57" s="36"/>
      <c r="D57" s="4"/>
      <c r="E57" s="4"/>
      <c r="F57" s="4"/>
      <c r="G57" s="4"/>
      <c r="H57" s="1"/>
      <c r="I57" s="14" t="s">
        <v>60</v>
      </c>
      <c r="J57" s="4" t="str">
        <f>TEXT(J56,"$#,##0_);($#,##0)")</f>
        <v xml:space="preserve">$2,419 </v>
      </c>
      <c r="K57" s="4" t="s">
        <v>59</v>
      </c>
      <c r="L57" s="4" t="str">
        <f>TEXT(L56,"$#,##0;($#,##0)")</f>
        <v>$8</v>
      </c>
      <c r="M57" s="4" t="s">
        <v>2</v>
      </c>
      <c r="N57" s="4"/>
      <c r="O57" s="5"/>
      <c r="AQ57" s="39"/>
    </row>
    <row r="58" spans="1:43" ht="14.7" thickBot="1" x14ac:dyDescent="0.6">
      <c r="B58" s="36"/>
      <c r="C58" s="36"/>
      <c r="D58" s="4"/>
      <c r="E58" s="4"/>
      <c r="F58" s="4"/>
      <c r="G58" s="4"/>
      <c r="I58" s="17" t="str">
        <f>I57&amp;""&amp;J57&amp;""&amp;K57&amp;""&amp;L57&amp;""&amp;M57</f>
        <v>Total treatment cost: $2,419 or $8/head</v>
      </c>
      <c r="J58" s="6"/>
      <c r="K58" s="6"/>
      <c r="L58" s="6"/>
      <c r="M58" s="6"/>
      <c r="N58" s="6"/>
      <c r="O58" s="7"/>
      <c r="AQ58" s="39"/>
    </row>
    <row r="59" spans="1:43" ht="14.7" thickBot="1" x14ac:dyDescent="0.6">
      <c r="I59" s="4"/>
      <c r="J59" s="4"/>
      <c r="K59" s="4"/>
      <c r="L59" s="4"/>
      <c r="M59" s="4"/>
      <c r="N59" s="4"/>
      <c r="O59" s="4"/>
      <c r="AA59" s="37"/>
      <c r="AQ59" s="39"/>
    </row>
    <row r="60" spans="1:43" x14ac:dyDescent="0.55000000000000004">
      <c r="I60" s="61" t="s">
        <v>61</v>
      </c>
      <c r="J60" s="20"/>
      <c r="K60" s="2"/>
      <c r="L60" s="2"/>
      <c r="M60" s="2"/>
      <c r="N60" s="2"/>
      <c r="O60" s="3"/>
      <c r="AQ60" s="39"/>
    </row>
    <row r="61" spans="1:43" x14ac:dyDescent="0.55000000000000004">
      <c r="A61" s="4"/>
      <c r="B61" s="4"/>
      <c r="C61" s="4"/>
      <c r="D61" s="4"/>
      <c r="E61" s="4"/>
      <c r="F61" s="4"/>
      <c r="G61" s="4"/>
      <c r="I61" s="75" t="s">
        <v>48</v>
      </c>
      <c r="J61" s="4">
        <v>0.15</v>
      </c>
      <c r="K61" s="4"/>
      <c r="L61" s="4"/>
      <c r="M61" s="4"/>
      <c r="N61" s="4"/>
      <c r="O61" s="5"/>
      <c r="AA61" s="27"/>
      <c r="AQ61" s="39"/>
    </row>
    <row r="62" spans="1:43" x14ac:dyDescent="0.55000000000000004">
      <c r="I62" s="75" t="s">
        <v>49</v>
      </c>
      <c r="J62" s="65">
        <f>J61*B12</f>
        <v>18</v>
      </c>
      <c r="K62" s="4"/>
      <c r="L62" s="4"/>
      <c r="M62" s="4"/>
      <c r="N62" s="4"/>
      <c r="O62" s="5"/>
      <c r="AQ62" s="39"/>
    </row>
    <row r="63" spans="1:43" x14ac:dyDescent="0.55000000000000004">
      <c r="I63" s="75" t="s">
        <v>50</v>
      </c>
      <c r="J63" s="72">
        <f>B13*J62</f>
        <v>25.2</v>
      </c>
      <c r="K63" s="4"/>
      <c r="L63" s="4"/>
      <c r="M63" s="4"/>
      <c r="N63" s="4"/>
      <c r="O63" s="5"/>
      <c r="AQ63" s="39"/>
    </row>
    <row r="64" spans="1:43" x14ac:dyDescent="0.55000000000000004">
      <c r="A64" s="32"/>
      <c r="I64" s="75" t="s">
        <v>87</v>
      </c>
      <c r="J64" s="54">
        <v>0.06</v>
      </c>
      <c r="K64" s="4"/>
      <c r="L64" s="4"/>
      <c r="M64" s="4"/>
      <c r="N64" s="4"/>
      <c r="O64" s="5"/>
    </row>
    <row r="65" spans="1:15" x14ac:dyDescent="0.55000000000000004">
      <c r="I65" s="75" t="s">
        <v>88</v>
      </c>
      <c r="J65" s="4">
        <v>1300</v>
      </c>
      <c r="K65" s="4"/>
      <c r="L65" s="4"/>
      <c r="M65" s="4"/>
      <c r="N65" s="4"/>
      <c r="O65" s="5"/>
    </row>
    <row r="66" spans="1:15" x14ac:dyDescent="0.55000000000000004">
      <c r="A66" s="33"/>
      <c r="I66" s="75" t="s">
        <v>89</v>
      </c>
      <c r="J66" s="55">
        <f>J65*J64</f>
        <v>78</v>
      </c>
      <c r="K66" s="4"/>
      <c r="L66" s="4"/>
      <c r="M66" s="4"/>
      <c r="N66" s="4"/>
      <c r="O66" s="5"/>
    </row>
    <row r="67" spans="1:15" x14ac:dyDescent="0.55000000000000004">
      <c r="I67" s="75" t="s">
        <v>84</v>
      </c>
      <c r="J67" s="73">
        <v>0.71</v>
      </c>
      <c r="K67" s="4"/>
      <c r="L67" s="4"/>
      <c r="M67" s="4"/>
      <c r="N67" s="4"/>
      <c r="O67" s="5"/>
    </row>
    <row r="68" spans="1:15" x14ac:dyDescent="0.55000000000000004">
      <c r="A68" s="22"/>
      <c r="I68" s="75" t="s">
        <v>85</v>
      </c>
      <c r="J68" s="73">
        <v>0.56999999999999995</v>
      </c>
      <c r="K68" s="4"/>
      <c r="L68" s="4"/>
      <c r="M68" s="4"/>
      <c r="N68" s="4"/>
      <c r="O68" s="5"/>
    </row>
    <row r="69" spans="1:15" x14ac:dyDescent="0.55000000000000004">
      <c r="A69" s="28"/>
      <c r="D69" s="27"/>
      <c r="I69" s="75" t="s">
        <v>86</v>
      </c>
      <c r="J69" s="72">
        <f>J67*J66-J68*J66</f>
        <v>10.920000000000002</v>
      </c>
      <c r="K69" s="4"/>
      <c r="L69" s="4"/>
      <c r="M69" s="4"/>
      <c r="N69" s="4"/>
      <c r="O69" s="5"/>
    </row>
    <row r="70" spans="1:15" x14ac:dyDescent="0.55000000000000004">
      <c r="A70" s="28"/>
      <c r="D70" s="27"/>
      <c r="I70" s="75" t="s">
        <v>90</v>
      </c>
      <c r="J70" s="74">
        <f>J69+J63</f>
        <v>36.120000000000005</v>
      </c>
      <c r="K70" s="4"/>
      <c r="L70" s="4"/>
      <c r="M70" s="4"/>
      <c r="N70" s="4"/>
      <c r="O70" s="5"/>
    </row>
    <row r="71" spans="1:15" x14ac:dyDescent="0.55000000000000004">
      <c r="A71" s="26"/>
      <c r="D71" s="27"/>
      <c r="I71" s="14"/>
      <c r="J71" s="4"/>
      <c r="K71" s="4"/>
      <c r="L71" s="4"/>
      <c r="M71" s="4"/>
      <c r="N71" s="4"/>
      <c r="O71" s="5"/>
    </row>
    <row r="72" spans="1:15" x14ac:dyDescent="0.55000000000000004">
      <c r="D72" s="27"/>
      <c r="I72" s="14"/>
      <c r="J72" s="4" t="s">
        <v>52</v>
      </c>
      <c r="K72" s="4"/>
      <c r="L72" s="4" t="s">
        <v>1</v>
      </c>
      <c r="M72" s="4"/>
      <c r="N72" s="4"/>
      <c r="O72" s="5"/>
    </row>
    <row r="73" spans="1:15" x14ac:dyDescent="0.55000000000000004">
      <c r="I73" s="14"/>
      <c r="J73" s="60">
        <f>J70*K35</f>
        <v>541.80000000000007</v>
      </c>
      <c r="K73" s="4"/>
      <c r="L73" s="76">
        <f>J73/B8</f>
        <v>1.8060000000000003</v>
      </c>
      <c r="M73" s="4"/>
      <c r="N73" s="4"/>
      <c r="O73" s="5"/>
    </row>
    <row r="74" spans="1:15" x14ac:dyDescent="0.55000000000000004">
      <c r="I74" s="14" t="s">
        <v>53</v>
      </c>
      <c r="J74" s="4" t="str">
        <f>TEXT(J73,"$#,##0;($#,##0)")</f>
        <v>$542</v>
      </c>
      <c r="K74" s="4" t="s">
        <v>3</v>
      </c>
      <c r="L74" s="4" t="str">
        <f>TEXT(L73,"$#,##0;($#,##0)")</f>
        <v>$2</v>
      </c>
      <c r="M74" s="4" t="s">
        <v>2</v>
      </c>
      <c r="N74" s="4"/>
      <c r="O74" s="5"/>
    </row>
    <row r="75" spans="1:15" x14ac:dyDescent="0.55000000000000004">
      <c r="H75" s="1">
        <v>0.05</v>
      </c>
      <c r="I75" s="16" t="str">
        <f>I74&amp;""&amp;J74&amp;""&amp;K74&amp;""&amp;L74&amp;""&amp;M74</f>
        <v>The cost of production loss is $542 or $2/head</v>
      </c>
      <c r="J75" s="8"/>
      <c r="K75" s="8"/>
      <c r="L75" s="4"/>
      <c r="M75" s="4"/>
      <c r="N75" s="4"/>
      <c r="O75" s="5"/>
    </row>
    <row r="76" spans="1:15" x14ac:dyDescent="0.55000000000000004">
      <c r="I76" s="14"/>
      <c r="J76" s="60">
        <f>J70*K36</f>
        <v>758.5200000000001</v>
      </c>
      <c r="K76" s="4"/>
      <c r="L76" s="76">
        <f>J76/B8</f>
        <v>2.5284000000000004</v>
      </c>
      <c r="M76" s="4"/>
      <c r="N76" s="4"/>
      <c r="O76" s="5"/>
    </row>
    <row r="77" spans="1:15" x14ac:dyDescent="0.55000000000000004">
      <c r="I77" s="14" t="s">
        <v>53</v>
      </c>
      <c r="J77" s="4" t="str">
        <f>TEXT(J76,"$#,##0;($#,##0)")</f>
        <v>$759</v>
      </c>
      <c r="K77" s="4" t="s">
        <v>3</v>
      </c>
      <c r="L77" s="4" t="str">
        <f>TEXT(L76,"$#,##0;($#,##0)")</f>
        <v>$3</v>
      </c>
      <c r="M77" s="4" t="s">
        <v>2</v>
      </c>
      <c r="N77" s="4"/>
      <c r="O77" s="5"/>
    </row>
    <row r="78" spans="1:15" x14ac:dyDescent="0.55000000000000004">
      <c r="H78" s="67">
        <v>6.8000000000000005E-2</v>
      </c>
      <c r="I78" s="16" t="str">
        <f>I77&amp;""&amp;J77&amp;""&amp;K77&amp;""&amp;L77&amp;""&amp;M77</f>
        <v>The cost of production loss is $759 or $3/head</v>
      </c>
      <c r="J78" s="13"/>
      <c r="K78" s="8"/>
      <c r="L78" s="4"/>
      <c r="M78" s="4"/>
      <c r="N78" s="4"/>
      <c r="O78" s="5"/>
    </row>
    <row r="79" spans="1:15" x14ac:dyDescent="0.55000000000000004">
      <c r="I79" s="14"/>
      <c r="J79" s="60">
        <f>J70*K37</f>
        <v>1264.2000000000003</v>
      </c>
      <c r="K79" s="4"/>
      <c r="L79" s="76">
        <f>J79/B8</f>
        <v>4.2140000000000013</v>
      </c>
      <c r="M79" s="4"/>
      <c r="N79" s="4"/>
      <c r="O79" s="5"/>
    </row>
    <row r="80" spans="1:15" x14ac:dyDescent="0.55000000000000004">
      <c r="I80" s="14" t="s">
        <v>53</v>
      </c>
      <c r="J80" s="4" t="str">
        <f>TEXT(J79,"$#,##0;($#,##0)")</f>
        <v>$1,264</v>
      </c>
      <c r="K80" s="4" t="s">
        <v>3</v>
      </c>
      <c r="L80" s="4" t="str">
        <f>TEXT(L79,"$#,##0;($#,##0)")</f>
        <v>$4</v>
      </c>
      <c r="M80" s="4" t="s">
        <v>2</v>
      </c>
      <c r="N80" s="4"/>
      <c r="O80" s="5"/>
    </row>
    <row r="81" spans="8:15" x14ac:dyDescent="0.55000000000000004">
      <c r="H81" s="67">
        <v>0.114</v>
      </c>
      <c r="I81" s="16" t="str">
        <f>I80&amp;""&amp;J80&amp;""&amp;K80&amp;""&amp;L80&amp;""&amp;M80</f>
        <v>The cost of production loss is $1,264 or $4/head</v>
      </c>
      <c r="J81" s="8"/>
      <c r="K81" s="8"/>
      <c r="L81" s="4"/>
      <c r="M81" s="4"/>
      <c r="N81" s="4"/>
      <c r="O81" s="5"/>
    </row>
    <row r="82" spans="8:15" x14ac:dyDescent="0.55000000000000004">
      <c r="I82" s="14"/>
      <c r="J82" s="60">
        <f>J70*K38</f>
        <v>2094.96</v>
      </c>
      <c r="K82" s="4"/>
      <c r="L82" s="76">
        <f>J82/B8</f>
        <v>6.9832000000000001</v>
      </c>
      <c r="M82" s="4"/>
      <c r="N82" s="4"/>
      <c r="O82" s="5"/>
    </row>
    <row r="83" spans="8:15" x14ac:dyDescent="0.55000000000000004">
      <c r="I83" s="14" t="s">
        <v>53</v>
      </c>
      <c r="J83" s="4" t="str">
        <f>TEXT(J82,"$#,##0;($#,##0)")</f>
        <v>$2,095</v>
      </c>
      <c r="K83" s="4" t="s">
        <v>3</v>
      </c>
      <c r="L83" s="4" t="str">
        <f>TEXT(L82,"$#,##0;($#,##0)")</f>
        <v>$7</v>
      </c>
      <c r="M83" s="4" t="s">
        <v>2</v>
      </c>
      <c r="N83" s="4"/>
      <c r="O83" s="5"/>
    </row>
    <row r="84" spans="8:15" ht="14.7" thickBot="1" x14ac:dyDescent="0.6">
      <c r="H84" s="67">
        <v>0.192</v>
      </c>
      <c r="I84" s="47" t="str">
        <f>I83&amp;""&amp;J83&amp;""&amp;K83&amp;""&amp;L83&amp;""&amp;M83</f>
        <v>The cost of production loss is $2,095 or $7/head</v>
      </c>
      <c r="J84" s="48"/>
      <c r="K84" s="6"/>
      <c r="L84" s="6"/>
      <c r="M84" s="6"/>
      <c r="N84" s="6"/>
      <c r="O84" s="7"/>
    </row>
    <row r="85" spans="8:15" ht="14.7" thickBot="1" x14ac:dyDescent="0.6">
      <c r="I85" s="4"/>
      <c r="J85" s="4"/>
      <c r="K85" s="4"/>
      <c r="L85" s="4"/>
      <c r="M85" s="4"/>
      <c r="N85" s="4"/>
      <c r="O85" s="4"/>
    </row>
    <row r="86" spans="8:15" x14ac:dyDescent="0.55000000000000004">
      <c r="I86" s="12" t="s">
        <v>92</v>
      </c>
      <c r="J86" s="2"/>
      <c r="K86" s="2"/>
      <c r="L86" s="2"/>
      <c r="M86" s="2"/>
      <c r="N86" s="3"/>
      <c r="O86" s="4"/>
    </row>
    <row r="87" spans="8:15" x14ac:dyDescent="0.55000000000000004">
      <c r="I87" s="14"/>
      <c r="J87" s="60">
        <f>J20+J47+J73</f>
        <v>5070.3</v>
      </c>
      <c r="K87" s="4"/>
      <c r="L87" s="18">
        <f>J87/B8</f>
        <v>16.901</v>
      </c>
      <c r="M87" s="4"/>
      <c r="N87" s="5"/>
      <c r="O87" s="4"/>
    </row>
    <row r="88" spans="8:15" ht="14.7" thickBot="1" x14ac:dyDescent="0.6">
      <c r="I88" s="14" t="s">
        <v>91</v>
      </c>
      <c r="J88" s="4" t="str">
        <f>TEXT(J87,"$#,##0;($#,##0)")</f>
        <v>$5,070</v>
      </c>
      <c r="K88" s="4" t="s">
        <v>3</v>
      </c>
      <c r="L88" s="4" t="str">
        <f>TEXT(L87,"$#,##0;($#,##0)")</f>
        <v>$17</v>
      </c>
      <c r="M88" s="4" t="s">
        <v>2</v>
      </c>
      <c r="N88" s="5"/>
      <c r="O88" s="4"/>
    </row>
    <row r="89" spans="8:15" ht="14.7" thickBot="1" x14ac:dyDescent="0.6">
      <c r="I89" s="47" t="str">
        <f>I88&amp;""&amp;J88&amp;""&amp;K88&amp;""&amp;L88&amp;""&amp;M88</f>
        <v>Your total loss is $5,070 or $17/head</v>
      </c>
      <c r="J89" s="8"/>
      <c r="K89" s="8"/>
      <c r="L89" s="4"/>
      <c r="M89" s="4"/>
      <c r="N89" s="5"/>
      <c r="O89" s="3"/>
    </row>
    <row r="90" spans="8:15" x14ac:dyDescent="0.55000000000000004">
      <c r="I90" s="14"/>
      <c r="J90" s="19">
        <f>J23+J50+J76</f>
        <v>6838.52</v>
      </c>
      <c r="K90" s="4"/>
      <c r="L90" s="21">
        <f>J90/B8</f>
        <v>22.795066666666667</v>
      </c>
      <c r="M90" s="4"/>
      <c r="N90" s="5"/>
      <c r="O90" s="5"/>
    </row>
    <row r="91" spans="8:15" x14ac:dyDescent="0.55000000000000004">
      <c r="I91" s="14" t="s">
        <v>4</v>
      </c>
      <c r="J91" s="4" t="str">
        <f>TEXT(J90,"$#,##0;($#,##0)")</f>
        <v>$6,839</v>
      </c>
      <c r="K91" s="4" t="s">
        <v>3</v>
      </c>
      <c r="L91" s="4" t="str">
        <f>TEXT(L90,"$#,##0;($#,##0)")</f>
        <v>$23</v>
      </c>
      <c r="M91" s="4" t="s">
        <v>2</v>
      </c>
      <c r="N91" s="5"/>
      <c r="O91" s="5"/>
    </row>
    <row r="92" spans="8:15" ht="14.7" thickBot="1" x14ac:dyDescent="0.6">
      <c r="I92" s="16" t="str">
        <f>I91&amp;""&amp;J91&amp;""&amp;K91&amp;""&amp;L91&amp;""&amp;M91</f>
        <v>Total loss: $6,839 or $23/head</v>
      </c>
      <c r="J92" s="8"/>
      <c r="K92" s="8"/>
      <c r="L92" s="4"/>
      <c r="M92" s="4"/>
      <c r="N92" s="5"/>
      <c r="O92" s="7"/>
    </row>
    <row r="93" spans="8:15" x14ac:dyDescent="0.55000000000000004">
      <c r="I93" s="14"/>
      <c r="J93" s="60">
        <f>J26+J53+J79</f>
        <v>19594.100000000002</v>
      </c>
      <c r="K93" s="4"/>
      <c r="L93" s="18">
        <f>J93/B8</f>
        <v>65.313666666666677</v>
      </c>
      <c r="M93" s="4"/>
      <c r="N93" s="5"/>
    </row>
    <row r="94" spans="8:15" x14ac:dyDescent="0.55000000000000004">
      <c r="I94" s="14" t="s">
        <v>4</v>
      </c>
      <c r="J94" s="4" t="str">
        <f>TEXT(J93,"$#,##0;($#,##0)")</f>
        <v>$19,594</v>
      </c>
      <c r="K94" s="4" t="s">
        <v>3</v>
      </c>
      <c r="L94" s="4" t="str">
        <f>TEXT(L93,"$#,##0;($#,##0)")</f>
        <v>$65</v>
      </c>
      <c r="M94" s="4" t="s">
        <v>2</v>
      </c>
      <c r="N94" s="5"/>
    </row>
    <row r="95" spans="8:15" x14ac:dyDescent="0.55000000000000004">
      <c r="I95" s="16" t="str">
        <f>I94&amp;""&amp;J94&amp;""&amp;K94&amp;""&amp;L94&amp;""&amp;M94</f>
        <v>Total loss: $19,594 or $65/head</v>
      </c>
      <c r="J95" s="8"/>
      <c r="K95" s="8"/>
      <c r="L95" s="4"/>
      <c r="M95" s="4"/>
      <c r="N95" s="5"/>
    </row>
    <row r="96" spans="8:15" x14ac:dyDescent="0.55000000000000004">
      <c r="I96" s="14"/>
      <c r="J96" s="19">
        <f>J29+J56+J82</f>
        <v>56494.159999999996</v>
      </c>
      <c r="K96" s="4"/>
      <c r="L96" s="21">
        <f>J96/B8</f>
        <v>188.31386666666666</v>
      </c>
      <c r="M96" s="4"/>
      <c r="N96" s="5"/>
    </row>
    <row r="97" spans="9:14" x14ac:dyDescent="0.55000000000000004">
      <c r="I97" s="14" t="s">
        <v>4</v>
      </c>
      <c r="J97" s="4" t="str">
        <f>TEXT(J96,"$#,##0;($#,##0)")</f>
        <v>$56,494</v>
      </c>
      <c r="K97" s="4" t="s">
        <v>3</v>
      </c>
      <c r="L97" s="4" t="str">
        <f>TEXT(L96,"$#,##0;($#,##0)")</f>
        <v>$188</v>
      </c>
      <c r="M97" s="4" t="s">
        <v>2</v>
      </c>
      <c r="N97" s="5"/>
    </row>
    <row r="98" spans="9:14" ht="14.7" thickBot="1" x14ac:dyDescent="0.6">
      <c r="I98" s="17" t="str">
        <f>I97&amp;""&amp;J97&amp;""&amp;K97&amp;""&amp;L97&amp;""&amp;M97</f>
        <v>Total loss: $56,494 or $188/head</v>
      </c>
      <c r="J98" s="6"/>
      <c r="K98" s="6"/>
      <c r="L98" s="6"/>
      <c r="M98" s="6"/>
      <c r="N98" s="7"/>
    </row>
    <row r="99" spans="9:14" x14ac:dyDescent="0.55000000000000004">
      <c r="I99" s="4"/>
      <c r="J99" s="19"/>
      <c r="K99" s="4"/>
      <c r="L99" s="19"/>
      <c r="M99" s="4"/>
      <c r="N99" s="4"/>
    </row>
    <row r="100" spans="9:14" x14ac:dyDescent="0.55000000000000004">
      <c r="I100" s="4"/>
      <c r="J100" s="4"/>
      <c r="K100" s="4"/>
      <c r="L100" s="4"/>
      <c r="M100" s="4"/>
      <c r="N100" s="4"/>
    </row>
    <row r="101" spans="9:14" x14ac:dyDescent="0.55000000000000004">
      <c r="I101" s="4"/>
      <c r="J101" s="4"/>
      <c r="K101" s="4"/>
      <c r="L101" s="4"/>
      <c r="M101" s="4"/>
      <c r="N101" s="4"/>
    </row>
    <row r="102" spans="9:14" x14ac:dyDescent="0.55000000000000004">
      <c r="I102" s="4"/>
      <c r="J102" s="4"/>
      <c r="K102" s="4"/>
      <c r="L102" s="4"/>
      <c r="M102" s="4"/>
      <c r="N102" s="4"/>
    </row>
    <row r="103" spans="9:14" x14ac:dyDescent="0.55000000000000004">
      <c r="I103" s="4"/>
      <c r="J103" s="4"/>
      <c r="K103" s="4"/>
      <c r="L103" s="4"/>
      <c r="M103" s="4"/>
      <c r="N103" s="4"/>
    </row>
    <row r="104" spans="9:14" ht="15.6" x14ac:dyDescent="0.6">
      <c r="I104" s="77"/>
      <c r="J104" s="4"/>
      <c r="K104" s="4"/>
      <c r="L104" s="77"/>
      <c r="M104" s="4"/>
      <c r="N104" s="4"/>
    </row>
  </sheetData>
  <sheetProtection algorithmName="SHA-512" hashValue="8+PDHVY80cPWfNLjMr5RcocBey5U/+WAjrE2jG24UQ1/HslKXd4b6Dx7uzP1daJLMN0pyfIsD8llGjkv+gXgQw==" saltValue="rXl65Q2PCQtvFDCWSpl48Q==" spinCount="100000" sheet="1" objects="1" scenarios="1"/>
  <mergeCells count="6">
    <mergeCell ref="A17:G18"/>
    <mergeCell ref="A27:G28"/>
    <mergeCell ref="B1:F3"/>
    <mergeCell ref="A46:G48"/>
    <mergeCell ref="A52:G53"/>
    <mergeCell ref="A21:G22"/>
  </mergeCells>
  <hyperlinks>
    <hyperlink ref="A57" r:id="rId1" display="Intranasal Vaccines Are Timely And Effective" xr:uid="{92723C49-E5CD-4336-901E-476F27A70658}"/>
    <hyperlink ref="A56" r:id="rId2" xr:uid="{14AAD553-80DE-4528-87A9-1C346D3B163A}"/>
  </hyperlinks>
  <pageMargins left="0.7" right="0.7" top="0.75" bottom="0.75" header="0.3" footer="0.3"/>
  <pageSetup scale="75" orientation="portrait" r:id="rId3"/>
  <colBreaks count="1" manualBreakCount="1">
    <brk id="7" max="58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723E-A94D-4AEA-A962-AECD4316A3CC}">
  <dimension ref="A1:G10"/>
  <sheetViews>
    <sheetView workbookViewId="0">
      <selection activeCell="C29" sqref="C29"/>
    </sheetView>
  </sheetViews>
  <sheetFormatPr defaultRowHeight="14.4" x14ac:dyDescent="0.55000000000000004"/>
  <cols>
    <col min="1" max="1" width="38.68359375" customWidth="1"/>
  </cols>
  <sheetData>
    <row r="1" spans="1:7" x14ac:dyDescent="0.55000000000000004">
      <c r="A1" t="s">
        <v>69</v>
      </c>
    </row>
    <row r="2" spans="1:7" x14ac:dyDescent="0.55000000000000004">
      <c r="B2">
        <v>2014</v>
      </c>
      <c r="C2">
        <v>2015</v>
      </c>
      <c r="D2">
        <v>2016</v>
      </c>
      <c r="E2">
        <v>2017</v>
      </c>
      <c r="F2">
        <v>2018</v>
      </c>
      <c r="G2" t="s">
        <v>70</v>
      </c>
    </row>
    <row r="3" spans="1:7" x14ac:dyDescent="0.55000000000000004">
      <c r="A3" t="s">
        <v>63</v>
      </c>
      <c r="B3" s="70">
        <v>255.2536666666667</v>
      </c>
      <c r="C3" s="70">
        <v>297.58704166666672</v>
      </c>
      <c r="D3" s="70">
        <v>268.46941666666669</v>
      </c>
      <c r="E3" s="70">
        <v>267.34755555555552</v>
      </c>
      <c r="F3" s="70">
        <v>269.27454166666666</v>
      </c>
      <c r="G3" s="70">
        <f>AVERAGE(B3:F3)</f>
        <v>271.58644444444445</v>
      </c>
    </row>
    <row r="4" spans="1:7" x14ac:dyDescent="0.55000000000000004">
      <c r="A4" t="s">
        <v>64</v>
      </c>
      <c r="B4" s="70">
        <v>249.00088333333335</v>
      </c>
      <c r="C4" s="70">
        <v>290.20348958333335</v>
      </c>
      <c r="D4" s="70">
        <v>257.56133333333332</v>
      </c>
      <c r="E4" s="70">
        <v>253.28206944444446</v>
      </c>
      <c r="F4" s="70">
        <v>257.69012500000002</v>
      </c>
      <c r="G4" s="70">
        <f t="shared" ref="G4:G9" si="0">AVERAGE(B4:F4)</f>
        <v>261.54758013888892</v>
      </c>
    </row>
    <row r="5" spans="1:7" x14ac:dyDescent="0.55000000000000004">
      <c r="A5" t="s">
        <v>65</v>
      </c>
      <c r="B5" s="70">
        <v>252.75998571112788</v>
      </c>
      <c r="C5" s="70">
        <v>294.43113972221357</v>
      </c>
      <c r="D5" s="70">
        <v>264.61545245380717</v>
      </c>
      <c r="E5" s="70">
        <v>261.32703259643512</v>
      </c>
      <c r="F5" s="70">
        <v>264.93530777778517</v>
      </c>
      <c r="G5" s="70">
        <f t="shared" si="0"/>
        <v>267.61378365227375</v>
      </c>
    </row>
    <row r="6" spans="1:7" x14ac:dyDescent="0.55000000000000004">
      <c r="A6" t="s">
        <v>66</v>
      </c>
      <c r="B6" s="71">
        <f>B3-B4</f>
        <v>6.2527833333333547</v>
      </c>
      <c r="C6" s="71">
        <f t="shared" ref="C6:F6" si="1">C3-C4</f>
        <v>7.3835520833333703</v>
      </c>
      <c r="D6" s="71">
        <f t="shared" si="1"/>
        <v>10.908083333333366</v>
      </c>
      <c r="E6" s="71">
        <f t="shared" si="1"/>
        <v>14.065486111111056</v>
      </c>
      <c r="F6" s="71">
        <f t="shared" si="1"/>
        <v>11.584416666666641</v>
      </c>
      <c r="G6" s="70">
        <f t="shared" si="0"/>
        <v>10.038864305555558</v>
      </c>
    </row>
    <row r="7" spans="1:7" x14ac:dyDescent="0.55000000000000004">
      <c r="A7" t="s">
        <v>62</v>
      </c>
      <c r="B7" s="69">
        <f>B6/B3</f>
        <v>2.4496350689053193E-2</v>
      </c>
      <c r="C7" s="69">
        <f t="shared" ref="C7:F7" si="2">C6/C3</f>
        <v>2.4811403218302216E-2</v>
      </c>
      <c r="D7" s="69">
        <f t="shared" si="2"/>
        <v>4.0630636698841975E-2</v>
      </c>
      <c r="E7" s="69">
        <f t="shared" si="2"/>
        <v>5.2611238886709072E-2</v>
      </c>
      <c r="F7" s="69">
        <f t="shared" si="2"/>
        <v>4.3020838861948268E-2</v>
      </c>
      <c r="G7" s="69">
        <f t="shared" si="0"/>
        <v>3.7114093670970946E-2</v>
      </c>
    </row>
    <row r="8" spans="1:7" x14ac:dyDescent="0.55000000000000004">
      <c r="A8" t="s">
        <v>67</v>
      </c>
      <c r="B8" s="70">
        <v>153.66999999999999</v>
      </c>
      <c r="C8" s="70">
        <v>182.71472012597656</v>
      </c>
      <c r="D8" s="70">
        <v>150.57</v>
      </c>
      <c r="E8" s="70">
        <v>153.88999999999999</v>
      </c>
      <c r="F8" s="70">
        <v>152.07</v>
      </c>
      <c r="G8" s="70">
        <f t="shared" si="0"/>
        <v>158.58294402519527</v>
      </c>
    </row>
    <row r="9" spans="1:7" x14ac:dyDescent="0.55000000000000004">
      <c r="A9" t="s">
        <v>68</v>
      </c>
      <c r="B9" s="70">
        <f>B7*B8</f>
        <v>3.764354210386804</v>
      </c>
      <c r="C9" s="70">
        <f t="shared" ref="C9:F9" si="3">C7*C8</f>
        <v>4.5334085949648433</v>
      </c>
      <c r="D9" s="70">
        <f t="shared" si="3"/>
        <v>6.1177549677446361</v>
      </c>
      <c r="E9" s="70">
        <f t="shared" si="3"/>
        <v>8.0963435522756591</v>
      </c>
      <c r="F9" s="70">
        <f t="shared" si="3"/>
        <v>6.5421789657364728</v>
      </c>
      <c r="G9" s="70">
        <f t="shared" si="0"/>
        <v>5.8108080582216832</v>
      </c>
    </row>
    <row r="10" spans="1:7" x14ac:dyDescent="0.55000000000000004">
      <c r="A10" t="s">
        <v>71</v>
      </c>
      <c r="B10" s="70">
        <f>B9/100</f>
        <v>3.7643542103868041E-2</v>
      </c>
      <c r="C10" s="70">
        <f t="shared" ref="C10:G10" si="4">C9/100</f>
        <v>4.5334085949648432E-2</v>
      </c>
      <c r="D10" s="70">
        <f t="shared" si="4"/>
        <v>6.1177549677446361E-2</v>
      </c>
      <c r="E10" s="70">
        <f t="shared" si="4"/>
        <v>8.0963435522756588E-2</v>
      </c>
      <c r="F10" s="70">
        <f t="shared" si="4"/>
        <v>6.5421789657364726E-2</v>
      </c>
      <c r="G10" s="70">
        <f t="shared" si="4"/>
        <v>5.810808058221683E-2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632D-C424-4BF5-ACD6-1C2EA88D716D}">
  <dimension ref="A1:C17"/>
  <sheetViews>
    <sheetView workbookViewId="0">
      <selection activeCell="K20" sqref="K20"/>
    </sheetView>
  </sheetViews>
  <sheetFormatPr defaultRowHeight="14.4" x14ac:dyDescent="0.55000000000000004"/>
  <cols>
    <col min="1" max="1" width="13.41796875" customWidth="1"/>
  </cols>
  <sheetData>
    <row r="1" spans="1:3" x14ac:dyDescent="0.55000000000000004">
      <c r="B1" t="s">
        <v>75</v>
      </c>
      <c r="C1" t="s">
        <v>76</v>
      </c>
    </row>
    <row r="2" spans="1:3" x14ac:dyDescent="0.55000000000000004">
      <c r="A2" s="1" t="s">
        <v>73</v>
      </c>
      <c r="B2" s="1">
        <v>0.71</v>
      </c>
      <c r="C2" s="1">
        <f>1-B2</f>
        <v>0.29000000000000004</v>
      </c>
    </row>
    <row r="3" spans="1:3" x14ac:dyDescent="0.55000000000000004">
      <c r="A3" t="s">
        <v>72</v>
      </c>
      <c r="B3" s="1">
        <v>0.56999999999999995</v>
      </c>
      <c r="C3" s="1">
        <f>1-B3</f>
        <v>0.43000000000000005</v>
      </c>
    </row>
    <row r="4" spans="1:3" x14ac:dyDescent="0.55000000000000004">
      <c r="A4" t="s">
        <v>74</v>
      </c>
      <c r="B4">
        <v>100</v>
      </c>
      <c r="C4">
        <v>100</v>
      </c>
    </row>
    <row r="5" spans="1:3" x14ac:dyDescent="0.55000000000000004">
      <c r="B5" t="s">
        <v>77</v>
      </c>
      <c r="C5" t="s">
        <v>78</v>
      </c>
    </row>
    <row r="6" spans="1:3" x14ac:dyDescent="0.55000000000000004">
      <c r="A6" t="s">
        <v>73</v>
      </c>
      <c r="B6">
        <f>B2*B4</f>
        <v>71</v>
      </c>
      <c r="C6">
        <f>C2*C4</f>
        <v>29.000000000000004</v>
      </c>
    </row>
    <row r="7" spans="1:3" x14ac:dyDescent="0.55000000000000004">
      <c r="A7" t="s">
        <v>72</v>
      </c>
      <c r="B7">
        <f>B4*B3</f>
        <v>56.999999999999993</v>
      </c>
      <c r="C7">
        <f>C4*C3</f>
        <v>43.000000000000007</v>
      </c>
    </row>
    <row r="9" spans="1:3" x14ac:dyDescent="0.55000000000000004">
      <c r="A9" t="s">
        <v>79</v>
      </c>
      <c r="C9">
        <v>0.06</v>
      </c>
    </row>
    <row r="11" spans="1:3" x14ac:dyDescent="0.55000000000000004">
      <c r="A11" t="s">
        <v>80</v>
      </c>
      <c r="C11">
        <v>1300</v>
      </c>
    </row>
    <row r="12" spans="1:3" x14ac:dyDescent="0.55000000000000004">
      <c r="A12" t="s">
        <v>81</v>
      </c>
      <c r="C12">
        <f>C11*C9</f>
        <v>78</v>
      </c>
    </row>
    <row r="14" spans="1:3" x14ac:dyDescent="0.55000000000000004">
      <c r="A14" s="1" t="s">
        <v>82</v>
      </c>
      <c r="C14">
        <f>C12*C6</f>
        <v>2262.0000000000005</v>
      </c>
    </row>
    <row r="15" spans="1:3" x14ac:dyDescent="0.55000000000000004">
      <c r="A15" t="s">
        <v>83</v>
      </c>
      <c r="C15">
        <f>C12*C7</f>
        <v>3354.0000000000005</v>
      </c>
    </row>
    <row r="16" spans="1:3" x14ac:dyDescent="0.55000000000000004">
      <c r="C16">
        <f>C15-C14</f>
        <v>1092</v>
      </c>
    </row>
    <row r="17" spans="3:3" x14ac:dyDescent="0.55000000000000004">
      <c r="C17">
        <f>C16/C4</f>
        <v>10.92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0" ma:contentTypeDescription="Create a new document." ma:contentTypeScope="" ma:versionID="1af6b3430defd58a1a197d034ed1d7d6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4ab37db6addd861da9af7216e550a36b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02A1C4-59C4-4E61-9A95-95F6E49022D1}"/>
</file>

<file path=customXml/itemProps2.xml><?xml version="1.0" encoding="utf-8"?>
<ds:datastoreItem xmlns:ds="http://schemas.openxmlformats.org/officeDocument/2006/customXml" ds:itemID="{C9EB8F11-70A8-4F5A-8701-B13FC5500295}"/>
</file>

<file path=customXml/itemProps3.xml><?xml version="1.0" encoding="utf-8"?>
<ds:datastoreItem xmlns:ds="http://schemas.openxmlformats.org/officeDocument/2006/customXml" ds:itemID="{4675BB6C-42B8-4D9B-897B-45B4B0F2E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AA cattle discount</vt:lpstr>
      <vt:lpstr>Grading discount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2019-10-08T20:28:22Z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