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xl/charts/style1.xml" ContentType="application/vnd.ms-office.chartstyle+xml"/>
  <Override PartName="/xl/drawings/drawing1.xml" ContentType="application/vnd.openxmlformats-officedocument.drawing+xml"/>
  <Override PartName="/xl/charts/colors1.xml" ContentType="application/vnd.ms-office.chartcolorstyle+xml"/>
  <Override PartName="/xl/charts/style7.xml" ContentType="application/vnd.ms-office.chart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worksheets/sheet1.xml" ContentType="application/vnd.openxmlformats-officedocument.spreadsheetml.worksheet+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worksheets/sheet2.xml" ContentType="application/vnd.openxmlformats-officedocument.spreadsheetml.worksheet+xml"/>
  <Override PartName="/xl/theme/theme1.xml" ContentType="application/vnd.openxmlformats-officedocument.theme+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metadata.xml" ContentType="application/vnd.openxmlformats-officedocument.spreadsheetml.sheetMetadata+xml"/>
  <Override PartName="/xl/ctrlProps/ctrlProp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8.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2.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filterPrivacy="1" codeName="ThisWorkbook"/>
  <xr:revisionPtr revIDLastSave="0" documentId="13_ncr:1_{FBEE8EE4-DB21-47D5-8D23-F38DB270F243}" xr6:coauthVersionLast="47" xr6:coauthVersionMax="47" xr10:uidLastSave="{00000000-0000-0000-0000-000000000000}"/>
  <bookViews>
    <workbookView xWindow="28680" yWindow="-120" windowWidth="29040" windowHeight="15840" tabRatio="809" activeTab="1" xr2:uid="{00000000-000D-0000-FFFF-FFFF00000000}"/>
  </bookViews>
  <sheets>
    <sheet name="Cow-calf Interface" sheetId="7" r:id="rId1"/>
    <sheet name="Yearling Grasser Interface" sheetId="13" r:id="rId2"/>
  </sheets>
  <definedNames>
    <definedName name="Pairs">#REF!</definedName>
    <definedName name="_xlnm.Print_Area" localSheetId="1">'Yearling Grasser Interface'!$A$1:$O$95</definedName>
    <definedName name="Steers">#REF!</definedName>
  </definedNames>
  <calcPr calcId="191029"/>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0" i="7" l="1"/>
  <c r="D59" i="7" s="1"/>
  <c r="B40" i="7"/>
  <c r="D57" i="7"/>
  <c r="N35" i="13"/>
  <c r="K35" i="13"/>
  <c r="H35" i="13"/>
  <c r="E35" i="13"/>
  <c r="B35" i="13"/>
  <c r="O35" i="13"/>
  <c r="L35" i="13"/>
  <c r="I35" i="13"/>
  <c r="F35" i="13"/>
  <c r="C37" i="13" a="1"/>
  <c r="C37" i="13" s="1"/>
  <c r="C35" i="13"/>
  <c r="F35" i="7"/>
  <c r="I35" i="7"/>
  <c r="C35" i="7"/>
  <c r="H35" i="7"/>
  <c r="E35" i="7"/>
  <c r="B35" i="7"/>
  <c r="D52" i="13"/>
  <c r="D53" i="13" s="1"/>
  <c r="C52" i="13"/>
  <c r="C53" i="13" s="1"/>
  <c r="E53" i="13" s="1"/>
  <c r="D49" i="13"/>
  <c r="D50" i="13" s="1"/>
  <c r="C49" i="13"/>
  <c r="E47" i="13"/>
  <c r="O37" i="13" a="1"/>
  <c r="O37" i="13" s="1"/>
  <c r="O36" i="13"/>
  <c r="F36" i="13"/>
  <c r="H37" i="7"/>
  <c r="E37" i="7"/>
  <c r="B37" i="7"/>
  <c r="N37" i="13"/>
  <c r="K37" i="13"/>
  <c r="H37" i="13"/>
  <c r="B37" i="13"/>
  <c r="E37" i="13"/>
  <c r="N36" i="13"/>
  <c r="L37" i="13" a="1"/>
  <c r="L37" i="13" s="1"/>
  <c r="L36" i="13"/>
  <c r="K36" i="13"/>
  <c r="I36" i="13"/>
  <c r="H36" i="13"/>
  <c r="E36" i="13"/>
  <c r="C36" i="13"/>
  <c r="B36" i="13"/>
  <c r="C9" i="13"/>
  <c r="I37" i="7" a="1"/>
  <c r="I37" i="7" s="1"/>
  <c r="F37" i="7" a="1"/>
  <c r="F37" i="7" s="1"/>
  <c r="C37" i="7" a="1"/>
  <c r="C37" i="7" s="1"/>
  <c r="I36" i="7"/>
  <c r="H36" i="7"/>
  <c r="F36" i="7"/>
  <c r="E36" i="7"/>
  <c r="C36" i="7"/>
  <c r="B36" i="7"/>
  <c r="D47" i="7"/>
  <c r="B49" i="7"/>
  <c r="C49" i="7"/>
  <c r="N38" i="13" l="1"/>
  <c r="E49" i="13"/>
  <c r="B61" i="13"/>
  <c r="B60" i="13"/>
  <c r="E52" i="13"/>
  <c r="C50" i="13"/>
  <c r="E50" i="13" s="1"/>
  <c r="K38" i="13"/>
  <c r="B38" i="13"/>
  <c r="B40" i="13" s="1"/>
  <c r="D57" i="13" s="1"/>
  <c r="E38" i="7"/>
  <c r="E40" i="7" s="1"/>
  <c r="D58" i="7" s="1"/>
  <c r="B38" i="7"/>
  <c r="H38" i="7"/>
  <c r="I37" i="13" a="1"/>
  <c r="I37" i="13" s="1"/>
  <c r="F37" i="13" a="1"/>
  <c r="F37" i="13" s="1"/>
  <c r="E38" i="13" s="1"/>
  <c r="E40" i="13" s="1"/>
  <c r="D58" i="13" s="1"/>
  <c r="D49" i="7"/>
  <c r="B51" i="7"/>
  <c r="C61" i="13" l="1"/>
  <c r="N40" i="13"/>
  <c r="D61" i="13" s="1"/>
  <c r="G61" i="13" s="1"/>
  <c r="C60" i="13"/>
  <c r="E60" i="13" s="1"/>
  <c r="K40" i="13"/>
  <c r="D60" i="13" s="1"/>
  <c r="B57" i="13"/>
  <c r="B58" i="13"/>
  <c r="B59" i="13"/>
  <c r="H38" i="13"/>
  <c r="E61" i="13"/>
  <c r="C58" i="13"/>
  <c r="G58" i="13" s="1"/>
  <c r="C57" i="13"/>
  <c r="C59" i="13" l="1"/>
  <c r="H40" i="13"/>
  <c r="D59" i="13" s="1"/>
  <c r="F59" i="13" s="1"/>
  <c r="F61" i="13"/>
  <c r="F60" i="13"/>
  <c r="G60" i="13"/>
  <c r="G57" i="13"/>
  <c r="F57" i="13"/>
  <c r="E57" i="13"/>
  <c r="E58" i="13"/>
  <c r="F58" i="13"/>
  <c r="E59" i="13"/>
  <c r="G59" i="13" l="1"/>
  <c r="C9" i="7"/>
  <c r="C28" i="7" s="1"/>
  <c r="C57" i="7" l="1"/>
  <c r="C58" i="7"/>
  <c r="C59" i="7"/>
  <c r="C51" i="7" l="1"/>
  <c r="D51" i="7" s="1"/>
  <c r="D52" i="7" l="1"/>
  <c r="B57" i="7" s="1"/>
  <c r="B52" i="7"/>
  <c r="C52" i="7"/>
  <c r="B58" i="7" l="1"/>
  <c r="B59" i="7"/>
  <c r="E57" i="7" l="1"/>
  <c r="G59" i="7"/>
  <c r="E59" i="7"/>
  <c r="F57" i="7" l="1"/>
  <c r="F59" i="7"/>
  <c r="G58" i="7" l="1"/>
  <c r="F58" i="7"/>
  <c r="E58" i="7"/>
  <c r="G57" i="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<sst xmlns="http://schemas.openxmlformats.org/spreadsheetml/2006/main" count="172" uniqueCount="86">
  <si>
    <t>Underground Pipe</t>
  </si>
  <si>
    <t>Windmill Pump</t>
  </si>
  <si>
    <t>Solar-powered Pump</t>
  </si>
  <si>
    <t>Untreated Pumped</t>
  </si>
  <si>
    <t>Pumped and Aerated</t>
  </si>
  <si>
    <t>Aeration Treatment 
on Solar-powered Pump</t>
  </si>
  <si>
    <t>Total estimated volume needed 
(Imperial gallons per day)</t>
  </si>
  <si>
    <t>Estimated Initial Cost 
($/pair)</t>
  </si>
  <si>
    <t>Maintenance Cost
($/pair/year)</t>
  </si>
  <si>
    <t>Time Period</t>
  </si>
  <si>
    <t># of Days</t>
  </si>
  <si>
    <t>Estimated Initial Costs of Watering Systems</t>
  </si>
  <si>
    <r>
      <t xml:space="preserve">Total Additional Weight Gain per </t>
    </r>
    <r>
      <rPr>
        <b/>
        <sz val="11"/>
        <color theme="1"/>
        <rFont val="Calibri"/>
        <family val="2"/>
        <scheme val="minor"/>
      </rPr>
      <t xml:space="preserve">calf </t>
    </r>
    <r>
      <rPr>
        <sz val="11"/>
        <color theme="1"/>
        <rFont val="Calibri"/>
        <family val="2"/>
        <scheme val="minor"/>
      </rPr>
      <t>(lb/head/year)</t>
    </r>
  </si>
  <si>
    <r>
      <t xml:space="preserve">Total Additional Weight Gain per </t>
    </r>
    <r>
      <rPr>
        <b/>
        <sz val="11"/>
        <color theme="1"/>
        <rFont val="Calibri"/>
        <family val="2"/>
        <scheme val="minor"/>
      </rPr>
      <t>cow</t>
    </r>
    <r>
      <rPr>
        <sz val="11"/>
        <color theme="1"/>
        <rFont val="Calibri"/>
        <family val="2"/>
        <scheme val="minor"/>
      </rPr>
      <t xml:space="preserve"> (lb/head/year)</t>
    </r>
  </si>
  <si>
    <t>Whole Period</t>
  </si>
  <si>
    <t>Total Additional Weight Gain per steer (lb/head/year)</t>
  </si>
  <si>
    <t>Estimated Economic Benefits from Increased Calf Weights ($/head)</t>
  </si>
  <si>
    <t>Estimated Economic Benefits  ($/head)</t>
  </si>
  <si>
    <t xml:space="preserve">Potential Additional Weight Gain -  Water Treatments vs. Direct Access </t>
  </si>
  <si>
    <t>Aeration Treatment on Windmill Pump</t>
  </si>
  <si>
    <t>Windmill Pump System</t>
  </si>
  <si>
    <t>Underground Pipe System</t>
  </si>
  <si>
    <t>Period 1 
(May 23-Jul 31)</t>
  </si>
  <si>
    <t>Period 2 
(Aug 1-Sept 30)</t>
  </si>
  <si>
    <t>Benefit 
($/pair/year)</t>
  </si>
  <si>
    <t>Net Benefits in 5 Year
($/pair)</t>
  </si>
  <si>
    <t>Net Benefits in 7 Year
($/pair)</t>
  </si>
  <si>
    <t>Additional ADG on steers (lb/day/head)</t>
  </si>
  <si>
    <r>
      <t>Total Additional Weight Gain per s</t>
    </r>
    <r>
      <rPr>
        <b/>
        <sz val="11"/>
        <color theme="1"/>
        <rFont val="Calibri"/>
        <family val="2"/>
        <scheme val="minor"/>
      </rPr>
      <t xml:space="preserve">teer </t>
    </r>
    <r>
      <rPr>
        <sz val="11"/>
        <color theme="1"/>
        <rFont val="Calibri"/>
        <family val="2"/>
        <scheme val="minor"/>
      </rPr>
      <t>(lb/head/year)</t>
    </r>
  </si>
  <si>
    <t>Producer Information - Yearling Grassers</t>
  </si>
  <si>
    <t>Producer Information - Cow/Calf</t>
  </si>
  <si>
    <r>
      <t>Additional ADG on</t>
    </r>
    <r>
      <rPr>
        <b/>
        <sz val="11"/>
        <color theme="1"/>
        <rFont val="Calibri"/>
        <family val="2"/>
        <scheme val="minor"/>
      </rPr>
      <t xml:space="preserve"> cows</t>
    </r>
    <r>
      <rPr>
        <sz val="11"/>
        <color theme="1"/>
        <rFont val="Calibri"/>
        <family val="2"/>
        <scheme val="minor"/>
      </rPr>
      <t xml:space="preserve"> (lb/day/head)</t>
    </r>
  </si>
  <si>
    <t>Additional ADG on calves (lb/day/head)</t>
  </si>
  <si>
    <t>Additional ADG (lb/day/head)</t>
  </si>
  <si>
    <t>Storage Tank</t>
  </si>
  <si>
    <t xml:space="preserve">Solar-powered Pump System </t>
  </si>
  <si>
    <t>Number of Years to Pay off Initial Cost 
(excl. Maintenance)</t>
  </si>
  <si>
    <t>Results</t>
  </si>
  <si>
    <t>Water Systems Calculator</t>
  </si>
  <si>
    <t>Instruction: Enter value in yellow cells, other cells are formula driven.</t>
  </si>
  <si>
    <t>Water System Information</t>
  </si>
  <si>
    <t>Well</t>
  </si>
  <si>
    <t>Trough</t>
  </si>
  <si>
    <r>
      <t xml:space="preserve">Daily Water Consumption per cow-calf pair
(Imperial gallons per day)
</t>
    </r>
    <r>
      <rPr>
        <i/>
        <sz val="11"/>
        <color theme="1"/>
        <rFont val="Calibri"/>
        <family val="2"/>
        <scheme val="minor"/>
      </rPr>
      <t>(check the box to use default daily water consumption 
or enter your estimates in the yellow cell)</t>
    </r>
  </si>
  <si>
    <t>Projected Sale Price for Calves 
($/lb)</t>
  </si>
  <si>
    <t>Do you need to buy and install a  storage tank?</t>
  </si>
  <si>
    <r>
      <rPr>
        <b/>
        <sz val="11"/>
        <color theme="1"/>
        <rFont val="Calibri"/>
        <family val="2"/>
        <scheme val="minor"/>
      </rPr>
      <t>What's the size of the storage tank (imperial gallons)?</t>
    </r>
    <r>
      <rPr>
        <sz val="11"/>
        <color theme="1"/>
        <rFont val="Calibri"/>
        <family val="2"/>
        <scheme val="minor"/>
      </rPr>
      <t xml:space="preserve">
</t>
    </r>
    <r>
      <rPr>
        <i/>
        <sz val="11"/>
        <color theme="1"/>
        <rFont val="Calibri"/>
        <family val="2"/>
        <scheme val="minor"/>
      </rPr>
      <t>(check the box to use default size
or enter estimated cost in the yellow cell)</t>
    </r>
  </si>
  <si>
    <t>Price</t>
  </si>
  <si>
    <t>Total Initial Cost</t>
  </si>
  <si>
    <r>
      <t xml:space="preserve">If yes, how many wells are needed for the whole cow herd?
</t>
    </r>
    <r>
      <rPr>
        <sz val="11"/>
        <color theme="1"/>
        <rFont val="Calibri"/>
        <family val="2"/>
        <scheme val="minor"/>
      </rPr>
      <t>(If no well is needed leave this blank.)</t>
    </r>
  </si>
  <si>
    <r>
      <t xml:space="preserve">Do you need to drill a well(s)? 
</t>
    </r>
    <r>
      <rPr>
        <sz val="11"/>
        <color theme="1"/>
        <rFont val="Calibri"/>
        <family val="2"/>
        <scheme val="minor"/>
      </rPr>
      <t>(check the box if yes)</t>
    </r>
  </si>
  <si>
    <r>
      <rPr>
        <b/>
        <sz val="11"/>
        <color theme="1"/>
        <rFont val="Calibri"/>
        <family val="2"/>
        <scheme val="minor"/>
      </rPr>
      <t>Windmill Pump</t>
    </r>
    <r>
      <rPr>
        <sz val="11"/>
        <color theme="1"/>
        <rFont val="Calibri"/>
        <family val="2"/>
        <scheme val="minor"/>
      </rPr>
      <t xml:space="preserve">
(incl. windmill, steel tower, plastic pipe, windmill pump cylinder and battery)
</t>
    </r>
    <r>
      <rPr>
        <i/>
        <sz val="10"/>
        <color theme="1"/>
        <rFont val="Calibri"/>
        <family val="2"/>
        <scheme val="minor"/>
      </rPr>
      <t>(check the box to use default price or enter your own numbers in the yellow cells)</t>
    </r>
  </si>
  <si>
    <r>
      <rPr>
        <b/>
        <sz val="11"/>
        <color theme="1"/>
        <rFont val="Calibri"/>
        <family val="2"/>
        <scheme val="minor"/>
      </rPr>
      <t>How much does a new well cost?</t>
    </r>
    <r>
      <rPr>
        <sz val="11"/>
        <color theme="1"/>
        <rFont val="Calibri"/>
        <family val="2"/>
        <scheme val="minor"/>
      </rPr>
      <t xml:space="preserve"> 
</t>
    </r>
    <r>
      <rPr>
        <i/>
        <sz val="11"/>
        <color theme="1"/>
        <rFont val="Calibri"/>
        <family val="2"/>
        <scheme val="minor"/>
      </rPr>
      <t>(check the box to use default price 
or enter your number in the yellow cell)</t>
    </r>
  </si>
  <si>
    <r>
      <rPr>
        <b/>
        <sz val="11"/>
        <color theme="1"/>
        <rFont val="Calibri"/>
        <family val="2"/>
        <scheme val="minor"/>
      </rPr>
      <t xml:space="preserve">If yes, how much does it cost to buy and install a storage tank? </t>
    </r>
    <r>
      <rPr>
        <sz val="11"/>
        <color theme="1"/>
        <rFont val="Calibri"/>
        <family val="2"/>
        <scheme val="minor"/>
      </rPr>
      <t xml:space="preserve">
</t>
    </r>
    <r>
      <rPr>
        <i/>
        <sz val="11"/>
        <color theme="1"/>
        <rFont val="Calibri"/>
        <family val="2"/>
        <scheme val="minor"/>
      </rPr>
      <t>(check the box to use default price 
or enter your cost in the yellow cell)</t>
    </r>
  </si>
  <si>
    <r>
      <rPr>
        <b/>
        <sz val="11"/>
        <color theme="1"/>
        <rFont val="Calibri"/>
        <family val="2"/>
        <scheme val="minor"/>
      </rPr>
      <t>Solar-powered Pump</t>
    </r>
    <r>
      <rPr>
        <sz val="11"/>
        <color theme="1"/>
        <rFont val="Calibri"/>
        <family val="2"/>
        <scheme val="minor"/>
      </rPr>
      <t xml:space="preserve">
(incl. solar panel, pump, plastic pipe, battery and miscellaneous hardware)
</t>
    </r>
    <r>
      <rPr>
        <i/>
        <sz val="10"/>
        <color theme="1"/>
        <rFont val="Calibri"/>
        <family val="2"/>
        <scheme val="minor"/>
      </rPr>
      <t>(check the box to use default price or enter your own numbers in the yellow cells)</t>
    </r>
  </si>
  <si>
    <r>
      <t xml:space="preserve">Underground Pipe
</t>
    </r>
    <r>
      <rPr>
        <sz val="11"/>
        <color theme="1"/>
        <rFont val="Calibri"/>
        <family val="2"/>
        <scheme val="minor"/>
      </rPr>
      <t>(incl. trenching and pipe, hook-ups, tank)</t>
    </r>
    <r>
      <rPr>
        <b/>
        <sz val="11"/>
        <color theme="1"/>
        <rFont val="Calibri"/>
        <family val="2"/>
        <scheme val="minor"/>
      </rPr>
      <t xml:space="preserve">
</t>
    </r>
    <r>
      <rPr>
        <i/>
        <sz val="10"/>
        <color theme="1"/>
        <rFont val="Calibri"/>
        <family val="2"/>
        <scheme val="minor"/>
      </rPr>
      <t>(check the box to use default price or enter your own numbers in the yellow cells)</t>
    </r>
  </si>
  <si>
    <r>
      <t xml:space="preserve">Maintenance Cost ($/year)
</t>
    </r>
    <r>
      <rPr>
        <i/>
        <sz val="11"/>
        <color theme="1"/>
        <rFont val="Calibri"/>
        <family val="2"/>
        <scheme val="minor"/>
      </rPr>
      <t>(enter your number in the yellow cell
or check the box to use default maintenance cost)</t>
    </r>
  </si>
  <si>
    <t>Estimated number of storage tanks needed 
(based on one-day water consumption of the cow herd and a 2500 imperial gallon stock tank )</t>
  </si>
  <si>
    <t>If don't need a well, skip the next two questions.</t>
  </si>
  <si>
    <t>If don't need a stock tank, skip the next three questions.</t>
  </si>
  <si>
    <r>
      <t xml:space="preserve">Daily Water Consumption per steer
(Imperial gallons per day)
</t>
    </r>
    <r>
      <rPr>
        <i/>
        <sz val="11"/>
        <color theme="1"/>
        <rFont val="Calibri"/>
        <family val="2"/>
        <scheme val="minor"/>
      </rPr>
      <t>(check the box to use default daily water consumption 
or enter your estimates in the yellow cell)</t>
    </r>
  </si>
  <si>
    <t>Estimated number of storage tanks needed 
(based on one-day water consumption of the yearling herd and a 2500 imperial gallon stock tank )</t>
  </si>
  <si>
    <r>
      <t xml:space="preserve">If yes, how many wells are needed for the whole yearling herd?
</t>
    </r>
    <r>
      <rPr>
        <sz val="11"/>
        <color theme="1"/>
        <rFont val="Calibri"/>
        <family val="2"/>
        <scheme val="minor"/>
      </rPr>
      <t>(If no well is needed leave this blank.)</t>
    </r>
  </si>
  <si>
    <t>How many troughs are needed for whole yearling herd?</t>
  </si>
  <si>
    <t>How many troughs are needed for the whole cow herd?</t>
  </si>
  <si>
    <t>Windmill Aeration Water System</t>
  </si>
  <si>
    <r>
      <t xml:space="preserve">Aeration on Windmill Pump
</t>
    </r>
    <r>
      <rPr>
        <sz val="11"/>
        <color theme="1"/>
        <rFont val="Calibri"/>
        <family val="2"/>
        <scheme val="minor"/>
      </rPr>
      <t xml:space="preserve">(incl. aeration treatment system, windmill, steel tower, plastic pipe, windmill pump cylinder and battery)
</t>
    </r>
    <r>
      <rPr>
        <i/>
        <sz val="10"/>
        <color theme="1"/>
        <rFont val="Calibri"/>
        <family val="2"/>
        <scheme val="minor"/>
      </rPr>
      <t>(check the box to use default price or enter your own numbers in the yellow cells)</t>
    </r>
  </si>
  <si>
    <t>Solar-powered Aeration Water System</t>
  </si>
  <si>
    <r>
      <t xml:space="preserve">Aeration on Solar-powered Pump
</t>
    </r>
    <r>
      <rPr>
        <sz val="11"/>
        <color theme="1"/>
        <rFont val="Calibri"/>
        <family val="2"/>
        <scheme val="minor"/>
      </rPr>
      <t xml:space="preserve">(incl. solar panel, pump, plastic pipe, battery and miscellaneous hardware)
(check the box to use default price or enter your own numbers in the yellow cells)
</t>
    </r>
    <r>
      <rPr>
        <i/>
        <sz val="10"/>
        <color theme="1"/>
        <rFont val="Calibri"/>
        <family val="2"/>
        <scheme val="minor"/>
      </rPr>
      <t>(check the box to use default price or enter your own numbers in the yellow cells)</t>
    </r>
  </si>
  <si>
    <t>Projected Sale Price for Yearlings
($/lb)</t>
  </si>
  <si>
    <t>Estimated Initial Cost 
($/head)</t>
  </si>
  <si>
    <t>Maintenance Cost
($/head/year)</t>
  </si>
  <si>
    <t>Benefit 
($/head/year)</t>
  </si>
  <si>
    <t>Net Benefits in 5 Year
($/head)</t>
  </si>
  <si>
    <t>Net Benefits in 7 Year
($/head)</t>
  </si>
  <si>
    <t>Units</t>
  </si>
  <si>
    <r>
      <t xml:space="preserve">How much does a trough cost?
</t>
    </r>
    <r>
      <rPr>
        <i/>
        <sz val="11"/>
        <color theme="1"/>
        <rFont val="Calibri"/>
        <family val="2"/>
        <scheme val="minor"/>
      </rPr>
      <t>(check the box to use default price for a 525 gallons portable trough 
or enter your cost in the yellow cell)</t>
    </r>
  </si>
  <si>
    <t>What is your herd size for this site?
(# of cow-calf pairs)</t>
  </si>
  <si>
    <t>What is your herd size for this site?
(# of yearlings)</t>
  </si>
  <si>
    <r>
      <rPr>
        <b/>
        <sz val="11"/>
        <color theme="1"/>
        <rFont val="Calibri"/>
        <family val="2"/>
        <scheme val="minor"/>
      </rPr>
      <t>How many storage tanks are needed?</t>
    </r>
    <r>
      <rPr>
        <sz val="11"/>
        <color theme="1"/>
        <rFont val="Calibri"/>
        <family val="2"/>
        <scheme val="minor"/>
      </rPr>
      <t xml:space="preserve">
(enter your number in the yellow cell 
or check the box to use the estimated number)</t>
    </r>
  </si>
  <si>
    <t>The storage tank is a separate item if you want one day's worth of water available to the trough.</t>
  </si>
  <si>
    <t>StorageTank</t>
  </si>
  <si>
    <t>Potential Additional Weight Gain - Pumped Water vs. Direct Access *</t>
  </si>
  <si>
    <t>*Source:Lardner et al. (2005)</t>
  </si>
  <si>
    <t>While there are many potential herd health and environmental benefits from utilizing a watering system, the main economic benefit is the potential increase in weight gain.
The following is based on research by Lardner et al. (2005), which analyzed the results of pumped water versus direct access over two periods, early summer (Period 1) and late summer (Period 2).
Lardner’s research found that pumping water without treating it (via aeration or coagulation) appeared to be the most effective option for cows and calves.</t>
  </si>
  <si>
    <t>While there are many potential herd health and environmental benefits from utilizing a watering system, the main economic benefit is the potential increase in weight gain.
The following is based on research by Lardner et al. (2005), which analyzed the results of pumped water versus direct access over two periods, early summer (Period 1) and late summer (Period 2).
Lardner’s research found that both aerated and untreated pumped water affect yearling steer performance compared to direct access to dugout.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</si>
</sst>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6" formatCode="&quot;$&quot;#,##0;[Red]\-&quot;$&quot;#,##0"/>
    <numFmt numFmtId="8" formatCode="&quot;$&quot;#,##0.00;[Red]\-&quot;$&quot;#,##0.00"/>
    <numFmt numFmtId="164" formatCode="_(&quot;$&quot;* #,##0.00_);_(&quot;$&quot;* \(#,##0.00\);_(&quot;$&quot;* &quot;-&quot;??_);_(@_)"/>
    <numFmt numFmtId="165" formatCode="&quot;$&quot;#,##0.00"/>
    <numFmt numFmtId="166" formatCode="0.0"/>
    <numFmt numFmtId="167" formatCode="&quot;$&quot;#,##0.00;[Red]&quot;$&quot;#,##0.00"/>
    <numFmt numFmtId="168" formatCode="&quot;$&quot;#,##0"/>
    <numFmt numFmtId="169" formatCode="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b/>
      <sz val="11"/>
      <name val="Calibri"/>
      <family val="2"/>
      <scheme val="minor"/>
    </font>
    <font>
      <sz val="9"/>
      <color theme="1"/>
      <name val="Calibri"/>
      <family val="2"/>
      <scheme val="minor"/>
    </font>
    <font>
      <sz val="11"/>
      <color rgb="FFFF0000"/>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11"/>
      <name val="Calibri"/>
      <family val="2"/>
      <scheme val="minor"/>
    </font>
    <font>
      <sz val="11"/>
      <name val="Calibri"/>
      <family val="2"/>
      <scheme val="minor"/>
    </font>
    <font>
      <sz val="11"/>
      <color theme="0"/>
      <name val="Calibri"/>
      <family val="2"/>
      <scheme val="minor"/>
    </font>
    <font>
      <i/>
      <sz val="11"/>
      <color theme="1"/>
      <name val="Calibri"/>
      <family val="2"/>
      <scheme val="minor"/>
    </font>
    <font>
      <b/>
      <sz val="16"/>
      <color theme="0"/>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8"/>
      <color rgb="FF000000"/>
      <name val="Segoe UI"/>
      <family val="2"/>
    </font>
    <font>
      <b/>
      <sz val="14"/>
      <name val="Calibri"/>
      <family val="2"/>
      <scheme val="minor"/>
    </font>
    <font>
      <b/>
      <sz val="18"/>
      <color theme="1"/>
      <name val="Calibri"/>
      <family val="2"/>
      <scheme val="minor"/>
    </font>
    <font>
      <i/>
      <sz val="10"/>
      <color theme="1"/>
      <name val="Calibri"/>
      <family val="2"/>
      <scheme val="minor"/>
    </font>
    <font>
      <sz val="12"/>
      <color theme="0"/>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rgb="FFFFFF99"/>
        <bgColor indexed="64"/>
      </patternFill>
    </fill>
    <fill>
      <patternFill patternType="solid">
        <fgColor theme="5" tint="0.59999389629810485"/>
        <bgColor indexed="64"/>
      </patternFill>
    </fill>
    <fill>
      <patternFill patternType="solid">
        <fgColor rgb="FF002060"/>
        <bgColor indexed="64"/>
      </patternFill>
    </fill>
    <fill>
      <patternFill patternType="solid">
        <fgColor theme="9" tint="-0.499984740745262"/>
        <bgColor indexed="64"/>
      </patternFill>
    </fill>
    <fill>
      <patternFill patternType="solid">
        <fgColor theme="4" tint="-0.249977111117893"/>
        <bgColor indexed="64"/>
      </patternFill>
    </fill>
    <fill>
      <patternFill patternType="solid">
        <fgColor theme="9"/>
        <bgColor indexed="64"/>
      </patternFill>
    </fill>
  </fills>
  <borders count="14">
    <border>
      <left/>
      <right/>
      <top/>
      <bottom/>
      <diagonal/>
    </border>
    <border>
      <left/>
      <right/>
      <top/>
      <bottom style="thin">
        <color auto="1"/>
      </bottom>
      <diagonal/>
    </border>
    <border>
      <left/>
      <right/>
      <top/>
      <bottom style="medium">
        <color auto="1"/>
      </bottom>
      <diagonal/>
    </border>
    <border>
      <left/>
      <right/>
      <top style="thin">
        <color auto="1"/>
      </top>
      <bottom/>
      <diagonal/>
    </border>
    <border>
      <left/>
      <right/>
      <top style="thin">
        <color auto="1"/>
      </top>
      <bottom style="thin">
        <color auto="1"/>
      </bottom>
      <diagonal/>
    </border>
    <border>
      <left/>
      <right/>
      <top/>
      <bottom style="double">
        <color indexed="64"/>
      </bottom>
      <diagonal/>
    </border>
    <border>
      <left/>
      <right/>
      <top style="thin">
        <color auto="1"/>
      </top>
      <bottom style="double">
        <color auto="1"/>
      </bottom>
      <diagonal/>
    </border>
    <border>
      <left/>
      <right/>
      <top style="double">
        <color auto="1"/>
      </top>
      <bottom/>
      <diagonal/>
    </border>
    <border>
      <left/>
      <right style="medium">
        <color indexed="64"/>
      </right>
      <top/>
      <bottom/>
      <diagonal/>
    </border>
    <border>
      <left/>
      <right style="medium">
        <color indexed="64"/>
      </right>
      <top style="thin">
        <color indexed="64"/>
      </top>
      <bottom/>
      <diagonal/>
    </border>
    <border>
      <left style="medium">
        <color indexed="64"/>
      </left>
      <right/>
      <top/>
      <bottom/>
      <diagonal/>
    </border>
    <border>
      <left style="medium">
        <color indexed="64"/>
      </left>
      <right/>
      <top style="thin">
        <color auto="1"/>
      </top>
      <bottom/>
      <diagonal/>
    </border>
    <border>
      <left/>
      <right style="medium">
        <color indexed="64"/>
      </right>
      <top/>
      <bottom style="medium">
        <color auto="1"/>
      </bottom>
      <diagonal/>
    </border>
    <border>
      <left style="medium">
        <color indexed="64"/>
      </left>
      <right/>
      <top/>
      <bottom style="medium">
        <color auto="1"/>
      </bottom>
      <diagonal/>
    </border>
  </borders>
  <cellStyleXfs count="57">
    <xf numFmtId="0" fontId="0" fillId="0" borderId="0"/>
    <xf numFmtId="9" fontId="1"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219">
    <xf numFmtId="0" fontId="0" fillId="0" borderId="0" xfId="0"/>
    <xf numFmtId="0" fontId="2" fillId="0" borderId="0" xfId="0" applyFont="1" applyFill="1" applyBorder="1" applyAlignment="1">
      <alignment horizontal="left"/>
    </xf>
    <xf numFmtId="0" fontId="0" fillId="0" borderId="0" xfId="0" applyFont="1" applyFill="1" applyBorder="1" applyAlignment="1">
      <alignment horizontal="center" vertical="center"/>
    </xf>
    <xf numFmtId="0" fontId="2" fillId="0" borderId="0" xfId="0" applyFont="1" applyFill="1" applyBorder="1"/>
    <xf numFmtId="0" fontId="9" fillId="0" borderId="0" xfId="0" applyFont="1" applyFill="1" applyBorder="1"/>
    <xf numFmtId="0" fontId="10" fillId="0" borderId="0" xfId="0" applyFont="1" applyFill="1" applyBorder="1"/>
    <xf numFmtId="0" fontId="10" fillId="0" borderId="0" xfId="0" applyFont="1" applyFill="1" applyBorder="1" applyAlignment="1">
      <alignment horizontal="center" vertical="center"/>
    </xf>
    <xf numFmtId="0" fontId="10" fillId="0" borderId="0" xfId="0" applyFont="1" applyFill="1" applyBorder="1" applyAlignment="1">
      <alignment horizontal="left"/>
    </xf>
    <xf numFmtId="0" fontId="12" fillId="0" borderId="0" xfId="0" applyFont="1"/>
    <xf numFmtId="2" fontId="12" fillId="0" borderId="0" xfId="0" applyNumberFormat="1" applyFont="1" applyFill="1" applyBorder="1"/>
    <xf numFmtId="0" fontId="12" fillId="0" borderId="0" xfId="0" applyFont="1" applyFill="1"/>
    <xf numFmtId="2" fontId="12" fillId="0" borderId="0" xfId="0" applyNumberFormat="1" applyFont="1" applyFill="1"/>
    <xf numFmtId="0" fontId="12" fillId="0" borderId="0" xfId="0" applyFont="1" applyFill="1" applyBorder="1"/>
    <xf numFmtId="0" fontId="11" fillId="0" borderId="0" xfId="0" applyFont="1" applyFill="1" applyBorder="1" applyAlignment="1">
      <alignment horizontal="left" vertical="center"/>
    </xf>
    <xf numFmtId="0" fontId="11" fillId="0" borderId="0" xfId="0" applyFont="1" applyFill="1" applyBorder="1" applyAlignment="1">
      <alignment wrapText="1"/>
    </xf>
    <xf numFmtId="0" fontId="0" fillId="0" borderId="0" xfId="0" applyFont="1" applyFill="1" applyBorder="1" applyAlignment="1">
      <alignment horizontal="left"/>
    </xf>
    <xf numFmtId="0" fontId="0" fillId="0" borderId="0" xfId="0" applyFont="1" applyFill="1" applyBorder="1"/>
    <xf numFmtId="165" fontId="10" fillId="0" borderId="0" xfId="0" applyNumberFormat="1" applyFont="1" applyFill="1" applyBorder="1" applyAlignment="1">
      <alignment horizontal="center" vertical="center"/>
    </xf>
    <xf numFmtId="0" fontId="0" fillId="0" borderId="0" xfId="0" applyFont="1"/>
    <xf numFmtId="0" fontId="0" fillId="0" borderId="0" xfId="0" applyFont="1" applyFill="1" applyBorder="1" applyAlignment="1">
      <alignment horizontal="left" vertical="center"/>
    </xf>
    <xf numFmtId="165" fontId="0" fillId="0" borderId="0" xfId="0" applyNumberFormat="1" applyFont="1" applyFill="1" applyBorder="1" applyAlignment="1">
      <alignment horizontal="center" vertical="center"/>
    </xf>
    <xf numFmtId="0" fontId="0" fillId="0" borderId="0" xfId="0" applyFont="1" applyFill="1" applyBorder="1" applyAlignment="1">
      <alignment horizontal="center"/>
    </xf>
    <xf numFmtId="0" fontId="2" fillId="0" borderId="0" xfId="0" applyFont="1" applyFill="1" applyBorder="1" applyAlignment="1">
      <alignment horizontal="left" vertical="center"/>
    </xf>
    <xf numFmtId="6" fontId="0" fillId="0" borderId="0" xfId="0" applyNumberFormat="1" applyFont="1" applyFill="1" applyBorder="1" applyAlignment="1">
      <alignment horizontal="center" vertical="center"/>
    </xf>
    <xf numFmtId="167" fontId="0" fillId="0" borderId="0" xfId="0" applyNumberFormat="1" applyFont="1" applyFill="1" applyBorder="1" applyAlignment="1">
      <alignment horizontal="center" vertical="center"/>
    </xf>
    <xf numFmtId="165" fontId="1" fillId="0" borderId="0" xfId="2" applyNumberFormat="1" applyFont="1" applyFill="1" applyBorder="1" applyAlignment="1">
      <alignment horizontal="center" vertical="center"/>
    </xf>
    <xf numFmtId="0" fontId="15" fillId="0" borderId="0" xfId="0" applyFont="1" applyFill="1"/>
    <xf numFmtId="0" fontId="12" fillId="0" borderId="0" xfId="0" applyFont="1" applyBorder="1"/>
    <xf numFmtId="0" fontId="5" fillId="0" borderId="0" xfId="0" applyFont="1"/>
    <xf numFmtId="0" fontId="5" fillId="0" borderId="0" xfId="0" applyFont="1" applyFill="1" applyBorder="1" applyAlignment="1">
      <alignment vertical="top" wrapText="1"/>
    </xf>
    <xf numFmtId="0" fontId="9" fillId="0" borderId="0" xfId="0" applyFont="1" applyFill="1" applyBorder="1" applyAlignment="1">
      <alignment horizontal="left" vertical="top" wrapText="1"/>
    </xf>
    <xf numFmtId="0" fontId="9" fillId="0" borderId="0" xfId="0" applyFont="1" applyFill="1" applyBorder="1" applyAlignment="1">
      <alignment vertical="top" wrapText="1"/>
    </xf>
    <xf numFmtId="8" fontId="10" fillId="0" borderId="0" xfId="0" applyNumberFormat="1" applyFont="1" applyFill="1" applyBorder="1"/>
    <xf numFmtId="167" fontId="10" fillId="0" borderId="0" xfId="0" applyNumberFormat="1" applyFont="1" applyFill="1" applyBorder="1"/>
    <xf numFmtId="165" fontId="10" fillId="0" borderId="0" xfId="0" applyNumberFormat="1" applyFont="1" applyFill="1" applyBorder="1"/>
    <xf numFmtId="0" fontId="12" fillId="0" borderId="0" xfId="0" applyFont="1" applyAlignment="1">
      <alignment horizontal="center"/>
    </xf>
    <xf numFmtId="0" fontId="0" fillId="2" borderId="0" xfId="0" applyFont="1" applyFill="1" applyBorder="1" applyAlignment="1">
      <alignment horizontal="center" vertical="center" wrapText="1"/>
    </xf>
    <xf numFmtId="0" fontId="0" fillId="0" borderId="0" xfId="0" applyFont="1" applyAlignment="1">
      <alignment vertical="center" wrapText="1"/>
    </xf>
    <xf numFmtId="165" fontId="12" fillId="0" borderId="0" xfId="0" applyNumberFormat="1" applyFont="1" applyFill="1" applyBorder="1" applyAlignment="1">
      <alignment horizontal="center"/>
    </xf>
    <xf numFmtId="0" fontId="3" fillId="5" borderId="0" xfId="0" applyFont="1" applyFill="1" applyAlignment="1"/>
    <xf numFmtId="0" fontId="13" fillId="5" borderId="0" xfId="0" applyFont="1" applyFill="1" applyAlignment="1"/>
    <xf numFmtId="166" fontId="2" fillId="0" borderId="0" xfId="0" applyNumberFormat="1" applyFont="1" applyAlignment="1">
      <alignment horizontal="center"/>
    </xf>
    <xf numFmtId="0" fontId="3" fillId="0" borderId="0" xfId="0" applyFont="1" applyFill="1" applyAlignment="1"/>
    <xf numFmtId="0" fontId="12" fillId="0" borderId="0" xfId="0" applyFont="1" applyAlignment="1">
      <alignment horizontal="center"/>
    </xf>
    <xf numFmtId="0" fontId="17" fillId="0" borderId="0" xfId="0" applyFont="1"/>
    <xf numFmtId="0" fontId="13" fillId="6" borderId="0" xfId="0" applyFont="1" applyFill="1" applyAlignment="1"/>
    <xf numFmtId="2" fontId="0" fillId="0" borderId="0" xfId="0" applyNumberFormat="1" applyFont="1" applyFill="1" applyBorder="1"/>
    <xf numFmtId="168" fontId="2" fillId="0" borderId="0" xfId="0" applyNumberFormat="1" applyFont="1" applyFill="1" applyAlignment="1">
      <alignment horizontal="center"/>
    </xf>
    <xf numFmtId="165" fontId="12" fillId="0" borderId="0" xfId="0" applyNumberFormat="1" applyFont="1" applyFill="1"/>
    <xf numFmtId="165" fontId="0" fillId="0" borderId="0" xfId="0" applyNumberFormat="1" applyFont="1" applyFill="1" applyBorder="1"/>
    <xf numFmtId="0" fontId="0" fillId="0" borderId="0" xfId="0" applyFont="1" applyBorder="1" applyAlignment="1">
      <alignment vertical="center" wrapText="1"/>
    </xf>
    <xf numFmtId="0" fontId="0" fillId="0" borderId="1" xfId="0" applyFont="1" applyBorder="1" applyAlignment="1">
      <alignment vertical="center" wrapText="1"/>
    </xf>
    <xf numFmtId="0" fontId="0" fillId="0" borderId="3" xfId="0" applyFont="1" applyBorder="1" applyAlignment="1">
      <alignment vertical="center" wrapText="1"/>
    </xf>
    <xf numFmtId="0" fontId="12" fillId="0" borderId="3" xfId="0" applyFont="1" applyBorder="1" applyAlignment="1">
      <alignment horizontal="center"/>
    </xf>
    <xf numFmtId="2" fontId="1" fillId="0" borderId="3" xfId="0" applyNumberFormat="1" applyFont="1" applyFill="1" applyBorder="1" applyAlignment="1">
      <alignment horizontal="center" wrapText="1"/>
    </xf>
    <xf numFmtId="166" fontId="2" fillId="0" borderId="0" xfId="0" applyNumberFormat="1" applyFont="1" applyBorder="1" applyAlignment="1">
      <alignment horizontal="center"/>
    </xf>
    <xf numFmtId="0" fontId="2" fillId="0" borderId="0" xfId="0" applyFont="1" applyBorder="1" applyAlignment="1">
      <alignment horizontal="center"/>
    </xf>
    <xf numFmtId="165" fontId="2" fillId="0" borderId="0" xfId="0" applyNumberFormat="1" applyFont="1" applyFill="1" applyBorder="1" applyAlignment="1">
      <alignment horizontal="center" wrapText="1"/>
    </xf>
    <xf numFmtId="165" fontId="2" fillId="0" borderId="1" xfId="0" applyNumberFormat="1" applyFont="1" applyFill="1" applyBorder="1" applyAlignment="1">
      <alignment horizontal="center" wrapText="1"/>
    </xf>
    <xf numFmtId="165" fontId="12" fillId="0" borderId="0" xfId="0" applyNumberFormat="1" applyFont="1" applyFill="1" applyBorder="1"/>
    <xf numFmtId="0" fontId="18" fillId="5" borderId="0" xfId="0" applyFont="1" applyFill="1" applyAlignment="1"/>
    <xf numFmtId="0" fontId="18" fillId="6" borderId="0" xfId="0" applyFont="1" applyFill="1" applyAlignment="1"/>
    <xf numFmtId="0" fontId="19" fillId="6" borderId="0" xfId="0" applyFont="1" applyFill="1" applyAlignment="1"/>
    <xf numFmtId="0" fontId="19" fillId="5" borderId="0" xfId="0" applyFont="1" applyFill="1" applyAlignment="1"/>
    <xf numFmtId="0" fontId="6" fillId="0" borderId="0" xfId="0" applyFont="1"/>
    <xf numFmtId="166" fontId="20" fillId="5" borderId="0" xfId="0" applyNumberFormat="1" applyFont="1" applyFill="1" applyAlignment="1">
      <alignment horizontal="center"/>
    </xf>
    <xf numFmtId="0" fontId="21" fillId="5" borderId="0" xfId="0" applyFont="1" applyFill="1" applyAlignment="1">
      <alignment horizontal="center"/>
    </xf>
    <xf numFmtId="0" fontId="21" fillId="0" borderId="0" xfId="0" applyFont="1"/>
    <xf numFmtId="0" fontId="0" fillId="0" borderId="0" xfId="0" applyFont="1" applyFill="1" applyAlignment="1">
      <alignment horizontal="center" wrapText="1"/>
    </xf>
    <xf numFmtId="0" fontId="16" fillId="0" borderId="0" xfId="0" applyFont="1" applyFill="1" applyBorder="1"/>
    <xf numFmtId="0" fontId="11" fillId="0" borderId="0" xfId="0" applyFont="1" applyFill="1"/>
    <xf numFmtId="0" fontId="2" fillId="0" borderId="0" xfId="0" applyFont="1" applyFill="1" applyBorder="1" applyAlignment="1">
      <alignment horizontal="center" vertical="center" wrapText="1"/>
    </xf>
    <xf numFmtId="2" fontId="2" fillId="0" borderId="0" xfId="0" applyNumberFormat="1" applyFont="1" applyBorder="1" applyAlignment="1">
      <alignment horizontal="center"/>
    </xf>
    <xf numFmtId="0" fontId="0" fillId="0" borderId="0" xfId="0" applyFont="1" applyAlignment="1">
      <alignment horizontal="center" wrapText="1"/>
    </xf>
    <xf numFmtId="0" fontId="12" fillId="0" borderId="0" xfId="0" applyFont="1" applyAlignment="1">
      <alignment horizontal="center" wrapText="1"/>
    </xf>
    <xf numFmtId="0" fontId="0" fillId="0" borderId="0" xfId="0" applyFont="1" applyBorder="1" applyAlignment="1">
      <alignment horizontal="center" wrapText="1"/>
    </xf>
    <xf numFmtId="0" fontId="14" fillId="0" borderId="0" xfId="0" applyFont="1" applyFill="1" applyBorder="1" applyAlignment="1" applyProtection="1">
      <alignment horizontal="center" vertical="center"/>
      <protection locked="0"/>
    </xf>
    <xf numFmtId="0" fontId="12" fillId="0" borderId="0" xfId="0" applyFont="1" applyBorder="1" applyAlignment="1">
      <alignment horizontal="center"/>
    </xf>
    <xf numFmtId="0" fontId="14" fillId="0" borderId="0" xfId="0"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protection locked="0"/>
    </xf>
    <xf numFmtId="0" fontId="0" fillId="0" borderId="7" xfId="0" applyFont="1" applyFill="1" applyBorder="1" applyAlignment="1">
      <alignment horizontal="center" vertical="center" wrapText="1"/>
    </xf>
    <xf numFmtId="0" fontId="14" fillId="0" borderId="7" xfId="0" applyFont="1" applyFill="1" applyBorder="1" applyAlignment="1" applyProtection="1">
      <alignment horizontal="center"/>
      <protection locked="0"/>
    </xf>
    <xf numFmtId="6" fontId="14" fillId="0" borderId="0"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horizontal="center" vertical="center"/>
      <protection locked="0"/>
    </xf>
    <xf numFmtId="165" fontId="12" fillId="3" borderId="5" xfId="0" applyNumberFormat="1" applyFont="1" applyFill="1" applyBorder="1" applyAlignment="1" applyProtection="1">
      <alignment horizontal="center"/>
      <protection locked="0"/>
    </xf>
    <xf numFmtId="0" fontId="12" fillId="3" borderId="4" xfId="1" applyNumberFormat="1" applyFont="1" applyFill="1" applyBorder="1" applyAlignment="1">
      <alignment horizontal="center"/>
    </xf>
    <xf numFmtId="0" fontId="4" fillId="3" borderId="1"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protection locked="0"/>
    </xf>
    <xf numFmtId="0" fontId="14" fillId="3" borderId="4" xfId="0" applyFont="1" applyFill="1" applyBorder="1" applyAlignment="1" applyProtection="1">
      <alignment horizontal="center"/>
      <protection locked="0"/>
    </xf>
    <xf numFmtId="0" fontId="2" fillId="4" borderId="0" xfId="0" applyFont="1" applyFill="1" applyBorder="1" applyAlignment="1">
      <alignment horizontal="center" vertical="center" wrapText="1"/>
    </xf>
    <xf numFmtId="168" fontId="2" fillId="0" borderId="9" xfId="0" applyNumberFormat="1" applyFont="1" applyFill="1" applyBorder="1" applyAlignment="1">
      <alignment horizontal="center" vertical="center"/>
    </xf>
    <xf numFmtId="0" fontId="3" fillId="0" borderId="0" xfId="0" applyFont="1" applyFill="1" applyBorder="1" applyAlignment="1"/>
    <xf numFmtId="0" fontId="12" fillId="0" borderId="0" xfId="0" applyFont="1" applyFill="1" applyBorder="1" applyAlignment="1"/>
    <xf numFmtId="0" fontId="12" fillId="0" borderId="0" xfId="0" applyFont="1" applyFill="1" applyBorder="1" applyAlignment="1">
      <alignment horizontal="center" vertical="center"/>
    </xf>
    <xf numFmtId="0" fontId="12" fillId="0" borderId="0" xfId="0" applyFont="1" applyFill="1" applyBorder="1" applyAlignment="1">
      <alignment horizontal="center"/>
    </xf>
    <xf numFmtId="168" fontId="2" fillId="3" borderId="2" xfId="0" applyNumberFormat="1" applyFont="1" applyFill="1" applyBorder="1" applyAlignment="1">
      <alignment horizontal="center" vertical="center" wrapText="1"/>
    </xf>
    <xf numFmtId="168" fontId="2" fillId="0" borderId="12" xfId="0" applyNumberFormat="1" applyFont="1" applyFill="1" applyBorder="1" applyAlignment="1">
      <alignment horizontal="center" vertical="center"/>
    </xf>
    <xf numFmtId="168" fontId="2" fillId="3" borderId="13" xfId="0" applyNumberFormat="1" applyFont="1" applyFill="1" applyBorder="1" applyAlignment="1">
      <alignment horizontal="center" vertical="center"/>
    </xf>
    <xf numFmtId="168" fontId="2" fillId="0" borderId="2" xfId="0" applyNumberFormat="1" applyFont="1" applyFill="1" applyBorder="1" applyAlignment="1">
      <alignment horizontal="center" vertical="center"/>
    </xf>
    <xf numFmtId="0" fontId="11" fillId="0" borderId="2" xfId="0" applyFont="1" applyFill="1" applyBorder="1"/>
    <xf numFmtId="165" fontId="12" fillId="0" borderId="2" xfId="0" applyNumberFormat="1" applyFont="1" applyFill="1" applyBorder="1"/>
    <xf numFmtId="2" fontId="0" fillId="0" borderId="2" xfId="0" applyNumberFormat="1" applyFont="1" applyFill="1" applyBorder="1"/>
    <xf numFmtId="165" fontId="0" fillId="0" borderId="2" xfId="0" applyNumberFormat="1" applyFont="1" applyFill="1" applyBorder="1"/>
    <xf numFmtId="0" fontId="6" fillId="0" borderId="0" xfId="0" applyFont="1" applyFill="1" applyBorder="1"/>
    <xf numFmtId="0" fontId="12" fillId="0" borderId="0" xfId="0" applyFont="1" applyAlignment="1">
      <alignment horizontal="center"/>
    </xf>
    <xf numFmtId="0" fontId="6" fillId="0" borderId="0" xfId="0" applyFont="1" applyFill="1" applyBorder="1" applyAlignment="1">
      <alignment horizontal="center" wrapText="1"/>
    </xf>
    <xf numFmtId="0" fontId="23" fillId="0" borderId="8" xfId="0" applyFont="1" applyFill="1" applyBorder="1" applyAlignment="1">
      <alignment horizontal="center"/>
    </xf>
    <xf numFmtId="0" fontId="0" fillId="0" borderId="0" xfId="0" applyFont="1" applyAlignment="1">
      <alignment horizontal="center" wrapText="1"/>
    </xf>
    <xf numFmtId="0" fontId="12" fillId="0" borderId="0" xfId="0" applyFont="1" applyAlignment="1">
      <alignment horizontal="center" wrapText="1"/>
    </xf>
    <xf numFmtId="0" fontId="0" fillId="0" borderId="3" xfId="0" applyFont="1" applyBorder="1" applyAlignment="1">
      <alignment horizontal="center" vertical="center" wrapText="1"/>
    </xf>
    <xf numFmtId="0" fontId="0" fillId="0" borderId="0" xfId="0" applyFont="1" applyBorder="1" applyAlignment="1">
      <alignment horizontal="center" vertical="center" wrapText="1"/>
    </xf>
    <xf numFmtId="0" fontId="12" fillId="0" borderId="0" xfId="0" applyFont="1" applyAlignment="1">
      <alignment horizontal="center"/>
    </xf>
    <xf numFmtId="0" fontId="12" fillId="0" borderId="0" xfId="0" applyFont="1" applyAlignment="1">
      <alignment horizontal="left"/>
    </xf>
    <xf numFmtId="0" fontId="15" fillId="0" borderId="0" xfId="0" applyFont="1"/>
    <xf numFmtId="0" fontId="4" fillId="0" borderId="0" xfId="0" applyFont="1" applyFill="1" applyBorder="1" applyAlignment="1"/>
    <xf numFmtId="0" fontId="15" fillId="0" borderId="0" xfId="0" applyFont="1" applyFill="1" applyBorder="1"/>
    <xf numFmtId="0" fontId="15" fillId="0" borderId="0" xfId="0" applyFont="1" applyFill="1" applyBorder="1" applyAlignment="1">
      <alignment horizontal="center"/>
    </xf>
    <xf numFmtId="0" fontId="4" fillId="0" borderId="0" xfId="0" applyFont="1" applyFill="1" applyAlignment="1"/>
    <xf numFmtId="0" fontId="23" fillId="0" borderId="0" xfId="0" applyFont="1" applyFill="1" applyAlignment="1"/>
    <xf numFmtId="0" fontId="15" fillId="0" borderId="0" xfId="0" applyFont="1" applyBorder="1"/>
    <xf numFmtId="0" fontId="23" fillId="5" borderId="0" xfId="0" applyFont="1" applyFill="1" applyAlignment="1"/>
    <xf numFmtId="0" fontId="4" fillId="0" borderId="0" xfId="0" applyFont="1" applyFill="1" applyBorder="1" applyAlignment="1">
      <alignment horizontal="center" vertical="center" wrapText="1"/>
    </xf>
    <xf numFmtId="165" fontId="15" fillId="0" borderId="0" xfId="0" applyNumberFormat="1" applyFont="1" applyFill="1" applyBorder="1"/>
    <xf numFmtId="165" fontId="15" fillId="0" borderId="2" xfId="0" applyNumberFormat="1" applyFont="1" applyFill="1" applyBorder="1"/>
    <xf numFmtId="2" fontId="15" fillId="0" borderId="0" xfId="0" applyNumberFormat="1" applyFont="1" applyFill="1"/>
    <xf numFmtId="2" fontId="15" fillId="0" borderId="0" xfId="0" applyNumberFormat="1" applyFont="1" applyFill="1" applyBorder="1"/>
    <xf numFmtId="0" fontId="18" fillId="0" borderId="0" xfId="0" applyFont="1" applyFill="1" applyAlignment="1"/>
    <xf numFmtId="0" fontId="12" fillId="0" borderId="4" xfId="0" applyFont="1" applyFill="1" applyBorder="1" applyAlignment="1">
      <alignment horizontal="center"/>
    </xf>
    <xf numFmtId="0" fontId="0" fillId="0" borderId="0" xfId="0" applyFont="1" applyAlignment="1">
      <alignment vertical="center"/>
    </xf>
    <xf numFmtId="0" fontId="12" fillId="0" borderId="0" xfId="0" applyFont="1" applyAlignment="1">
      <alignment horizontal="center" vertical="center"/>
    </xf>
    <xf numFmtId="0" fontId="12" fillId="0" borderId="3" xfId="0" applyFont="1" applyBorder="1" applyAlignment="1">
      <alignment horizontal="center" vertical="center"/>
    </xf>
    <xf numFmtId="0" fontId="2" fillId="0" borderId="1" xfId="0" applyFont="1" applyBorder="1" applyAlignment="1">
      <alignment horizontal="center" vertical="center"/>
    </xf>
    <xf numFmtId="2" fontId="1" fillId="0" borderId="3" xfId="0" applyNumberFormat="1" applyFont="1" applyFill="1" applyBorder="1" applyAlignment="1">
      <alignment horizontal="center" vertical="center" wrapText="1"/>
    </xf>
    <xf numFmtId="2" fontId="2" fillId="0" borderId="0" xfId="0" applyNumberFormat="1" applyFont="1" applyBorder="1" applyAlignment="1">
      <alignment horizontal="center" vertical="center"/>
    </xf>
    <xf numFmtId="165" fontId="2" fillId="0" borderId="1" xfId="0" applyNumberFormat="1" applyFont="1" applyBorder="1" applyAlignment="1">
      <alignment horizontal="center" vertical="center"/>
    </xf>
    <xf numFmtId="0" fontId="14" fillId="0" borderId="5" xfId="0" applyFont="1" applyFill="1" applyBorder="1" applyAlignment="1" applyProtection="1">
      <alignment horizontal="center" vertical="center"/>
      <protection locked="0"/>
    </xf>
    <xf numFmtId="166" fontId="20" fillId="0" borderId="10" xfId="0" applyNumberFormat="1" applyFont="1" applyFill="1" applyBorder="1" applyAlignment="1"/>
    <xf numFmtId="166" fontId="20" fillId="0" borderId="8" xfId="0" applyNumberFormat="1" applyFont="1" applyFill="1" applyBorder="1" applyAlignment="1"/>
    <xf numFmtId="0" fontId="20" fillId="0" borderId="0" xfId="0" applyFont="1" applyFill="1" applyBorder="1" applyAlignment="1"/>
    <xf numFmtId="0" fontId="23" fillId="0" borderId="0" xfId="0" applyFont="1" applyFill="1" applyBorder="1" applyAlignment="1"/>
    <xf numFmtId="0" fontId="2"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168" fontId="0" fillId="0" borderId="0" xfId="0" applyNumberFormat="1" applyFont="1" applyFill="1" applyBorder="1" applyAlignment="1">
      <alignment horizontal="center" vertical="center" wrapText="1"/>
    </xf>
    <xf numFmtId="0" fontId="0" fillId="0" borderId="8" xfId="0" applyFont="1" applyFill="1" applyBorder="1" applyAlignment="1">
      <alignment horizontal="center" vertical="center" wrapText="1"/>
    </xf>
    <xf numFmtId="0" fontId="2" fillId="0" borderId="8" xfId="0"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166" fontId="20" fillId="0" borderId="0" xfId="0" applyNumberFormat="1" applyFont="1" applyFill="1" applyBorder="1" applyAlignment="1"/>
    <xf numFmtId="0" fontId="20" fillId="0" borderId="10" xfId="0" applyFont="1" applyFill="1" applyBorder="1" applyAlignment="1"/>
    <xf numFmtId="168" fontId="2" fillId="0" borderId="3" xfId="0" applyNumberFormat="1" applyFont="1" applyFill="1" applyBorder="1" applyAlignment="1">
      <alignment horizontal="left" vertical="center" wrapText="1"/>
    </xf>
    <xf numFmtId="168" fontId="2" fillId="0" borderId="11" xfId="0" applyNumberFormat="1" applyFont="1" applyFill="1" applyBorder="1" applyAlignment="1">
      <alignment horizontal="left" vertical="center" wrapText="1"/>
    </xf>
    <xf numFmtId="168" fontId="2" fillId="0" borderId="1" xfId="0" applyNumberFormat="1" applyFont="1" applyFill="1" applyBorder="1" applyAlignment="1">
      <alignment horizontal="center" vertical="center" wrapText="1"/>
    </xf>
    <xf numFmtId="0" fontId="4" fillId="0" borderId="0" xfId="0" applyFont="1" applyAlignment="1">
      <alignment horizontal="left"/>
    </xf>
    <xf numFmtId="165" fontId="4" fillId="0" borderId="0" xfId="2" applyNumberFormat="1" applyFont="1" applyFill="1" applyAlignment="1">
      <alignment horizontal="left"/>
    </xf>
    <xf numFmtId="168" fontId="4" fillId="0" borderId="0" xfId="0" applyNumberFormat="1" applyFont="1" applyFill="1" applyAlignment="1">
      <alignment horizontal="left"/>
    </xf>
    <xf numFmtId="166" fontId="4" fillId="0" borderId="0" xfId="0" applyNumberFormat="1" applyFont="1" applyAlignment="1">
      <alignment horizontal="left"/>
    </xf>
    <xf numFmtId="0" fontId="0" fillId="0" borderId="1" xfId="0" applyFont="1" applyFill="1" applyBorder="1" applyAlignment="1">
      <alignment horizontal="center" wrapText="1"/>
    </xf>
    <xf numFmtId="3" fontId="14" fillId="3" borderId="0" xfId="0" applyNumberFormat="1" applyFont="1" applyFill="1" applyBorder="1" applyAlignment="1" applyProtection="1">
      <alignment horizontal="center" vertical="center"/>
      <protection locked="0"/>
    </xf>
    <xf numFmtId="0" fontId="12" fillId="0" borderId="6" xfId="0" applyFont="1" applyBorder="1"/>
    <xf numFmtId="0" fontId="23" fillId="3" borderId="0" xfId="0" applyFont="1" applyFill="1" applyBorder="1" applyAlignment="1"/>
    <xf numFmtId="166" fontId="20" fillId="3" borderId="0" xfId="0" applyNumberFormat="1" applyFont="1" applyFill="1" applyBorder="1" applyAlignment="1"/>
    <xf numFmtId="0" fontId="20" fillId="3" borderId="0" xfId="0" applyFont="1" applyFill="1" applyBorder="1" applyAlignment="1"/>
    <xf numFmtId="1" fontId="0" fillId="0" borderId="8" xfId="0" applyNumberFormat="1" applyFont="1" applyFill="1" applyBorder="1" applyAlignment="1">
      <alignment horizontal="center" vertical="center" wrapText="1"/>
    </xf>
    <xf numFmtId="0" fontId="2" fillId="0" borderId="10" xfId="0" applyFont="1" applyFill="1" applyBorder="1" applyAlignment="1">
      <alignment horizontal="left" vertical="center" wrapText="1"/>
    </xf>
    <xf numFmtId="0" fontId="20" fillId="0" borderId="8" xfId="0" applyFont="1" applyFill="1" applyBorder="1" applyAlignment="1"/>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11" fillId="0" borderId="0" xfId="0" applyFont="1" applyFill="1" applyBorder="1"/>
    <xf numFmtId="168" fontId="14" fillId="0" borderId="4" xfId="0" applyNumberFormat="1" applyFont="1" applyFill="1" applyBorder="1" applyAlignment="1" applyProtection="1">
      <alignment horizontal="center" vertical="center"/>
      <protection locked="0"/>
    </xf>
    <xf numFmtId="168" fontId="21" fillId="0" borderId="0" xfId="0" applyNumberFormat="1" applyFont="1"/>
    <xf numFmtId="0" fontId="16" fillId="0" borderId="0" xfId="0" applyFont="1" applyFill="1" applyBorder="1" applyAlignment="1">
      <alignment horizontal="center"/>
    </xf>
    <xf numFmtId="169" fontId="21" fillId="0" borderId="0" xfId="1" applyNumberFormat="1" applyFont="1"/>
    <xf numFmtId="169" fontId="12" fillId="0" borderId="0" xfId="1" applyNumberFormat="1" applyFont="1"/>
    <xf numFmtId="0" fontId="24" fillId="0" borderId="0" xfId="0" applyFont="1" applyAlignment="1">
      <alignment horizontal="left"/>
    </xf>
    <xf numFmtId="0" fontId="2" fillId="0" borderId="1" xfId="0" applyFont="1" applyBorder="1" applyAlignment="1">
      <alignment horizontal="center" wrapText="1"/>
    </xf>
    <xf numFmtId="0" fontId="2" fillId="0" borderId="6" xfId="0" applyFont="1" applyBorder="1" applyAlignment="1">
      <alignment horizontal="center" wrapText="1"/>
    </xf>
    <xf numFmtId="0" fontId="0" fillId="0" borderId="6" xfId="0" applyFont="1" applyBorder="1" applyAlignment="1">
      <alignment horizontal="center" wrapText="1"/>
    </xf>
    <xf numFmtId="0" fontId="19" fillId="7" borderId="0" xfId="0" applyFont="1" applyFill="1" applyAlignment="1">
      <alignment horizontal="left"/>
    </xf>
    <xf numFmtId="0" fontId="0" fillId="0" borderId="1" xfId="0" applyFont="1" applyBorder="1" applyAlignment="1">
      <alignment horizontal="center" wrapText="1"/>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2" fillId="0" borderId="1" xfId="0" applyFont="1" applyBorder="1" applyAlignment="1">
      <alignment horizontal="center"/>
    </xf>
    <xf numFmtId="0" fontId="0" fillId="0" borderId="4" xfId="0" applyFont="1" applyFill="1" applyBorder="1" applyAlignment="1">
      <alignment horizontal="center" wrapText="1"/>
    </xf>
    <xf numFmtId="0" fontId="12" fillId="0" borderId="4" xfId="0" applyFont="1" applyFill="1" applyBorder="1" applyAlignment="1">
      <alignment horizontal="center" wrapText="1"/>
    </xf>
    <xf numFmtId="0" fontId="2" fillId="0" borderId="4" xfId="0" applyFont="1" applyBorder="1" applyAlignment="1">
      <alignment horizontal="center" vertical="center" wrapText="1"/>
    </xf>
    <xf numFmtId="0" fontId="16" fillId="7" borderId="0" xfId="0" applyFont="1" applyFill="1" applyAlignment="1">
      <alignment horizontal="left" wrapText="1"/>
    </xf>
    <xf numFmtId="0" fontId="18" fillId="7" borderId="0" xfId="0" applyFont="1" applyFill="1" applyAlignment="1">
      <alignment horizontal="left" wrapText="1"/>
    </xf>
    <xf numFmtId="0" fontId="0" fillId="0" borderId="5" xfId="0" applyFont="1" applyBorder="1" applyAlignment="1">
      <alignment horizontal="center" vertical="center" wrapText="1"/>
    </xf>
    <xf numFmtId="0" fontId="18" fillId="5" borderId="0" xfId="0" applyFont="1" applyFill="1" applyAlignment="1">
      <alignment horizontal="left"/>
    </xf>
    <xf numFmtId="0" fontId="0" fillId="0" borderId="5" xfId="0" applyFont="1" applyBorder="1" applyAlignment="1">
      <alignment horizontal="center" wrapText="1"/>
    </xf>
    <xf numFmtId="0" fontId="2" fillId="0" borderId="1" xfId="0"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Alignment="1">
      <alignment horizontal="center" vertical="center" wrapText="1"/>
    </xf>
    <xf numFmtId="0" fontId="0" fillId="0" borderId="4" xfId="0" applyFont="1" applyBorder="1" applyAlignment="1">
      <alignment horizontal="center" wrapText="1"/>
    </xf>
    <xf numFmtId="0" fontId="26" fillId="7" borderId="0" xfId="0" applyFont="1" applyFill="1" applyAlignment="1">
      <alignment horizontal="left" wrapText="1"/>
    </xf>
    <xf numFmtId="0" fontId="0" fillId="0" borderId="10" xfId="0" applyFont="1" applyFill="1" applyBorder="1" applyAlignment="1">
      <alignment horizontal="left" vertical="center" wrapText="1"/>
    </xf>
    <xf numFmtId="0" fontId="23" fillId="0" borderId="0" xfId="0" applyFont="1" applyFill="1" applyBorder="1" applyAlignment="1">
      <alignment horizontal="center"/>
    </xf>
    <xf numFmtId="0" fontId="23" fillId="0" borderId="8" xfId="0" applyFont="1" applyFill="1" applyBorder="1" applyAlignment="1">
      <alignment horizontal="center"/>
    </xf>
    <xf numFmtId="166" fontId="20" fillId="0" borderId="10" xfId="0" applyNumberFormat="1" applyFont="1" applyFill="1" applyBorder="1" applyAlignment="1">
      <alignment horizontal="center"/>
    </xf>
    <xf numFmtId="166" fontId="20" fillId="0" borderId="0" xfId="0" applyNumberFormat="1" applyFont="1" applyFill="1" applyBorder="1" applyAlignment="1">
      <alignment horizontal="center"/>
    </xf>
    <xf numFmtId="0" fontId="2" fillId="0" borderId="10" xfId="0" applyFont="1" applyFill="1" applyBorder="1" applyAlignment="1">
      <alignment horizontal="left" vertical="top" wrapText="1"/>
    </xf>
    <xf numFmtId="0" fontId="19" fillId="8" borderId="0" xfId="0" applyFont="1" applyFill="1" applyAlignment="1">
      <alignment horizontal="left"/>
    </xf>
    <xf numFmtId="0" fontId="16" fillId="8" borderId="0" xfId="0" applyFont="1" applyFill="1" applyAlignment="1">
      <alignment horizontal="left" wrapText="1"/>
    </xf>
    <xf numFmtId="0" fontId="18" fillId="8" borderId="0" xfId="0" applyFont="1" applyFill="1" applyAlignment="1">
      <alignment horizontal="left" wrapText="1"/>
    </xf>
    <xf numFmtId="0" fontId="20" fillId="0" borderId="10" xfId="0" applyFont="1" applyFill="1" applyBorder="1" applyAlignment="1">
      <alignment horizontal="left"/>
    </xf>
    <xf numFmtId="0" fontId="20" fillId="0" borderId="0" xfId="0" applyFont="1" applyFill="1" applyBorder="1" applyAlignment="1">
      <alignment horizontal="left"/>
    </xf>
    <xf numFmtId="0" fontId="20" fillId="0" borderId="8" xfId="0" applyFont="1" applyFill="1" applyBorder="1" applyAlignment="1">
      <alignment horizontal="left"/>
    </xf>
    <xf numFmtId="0" fontId="20" fillId="0" borderId="10" xfId="0" applyFont="1" applyFill="1" applyBorder="1" applyAlignment="1">
      <alignment horizontal="center"/>
    </xf>
    <xf numFmtId="0" fontId="20" fillId="0" borderId="0" xfId="0" applyFont="1" applyFill="1" applyBorder="1" applyAlignment="1">
      <alignment horizontal="center"/>
    </xf>
    <xf numFmtId="0" fontId="20" fillId="0" borderId="8" xfId="0" applyFont="1" applyFill="1" applyBorder="1" applyAlignment="1">
      <alignment horizontal="center"/>
    </xf>
    <xf numFmtId="0" fontId="0" fillId="0" borderId="0" xfId="0" applyFont="1" applyAlignment="1">
      <alignment horizontal="center" vertical="center" wrapText="1"/>
    </xf>
    <xf numFmtId="0" fontId="0" fillId="0" borderId="0" xfId="0" applyFont="1" applyAlignment="1">
      <alignment horizont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 xfId="0" applyFont="1" applyBorder="1" applyAlignment="1">
      <alignment horizontal="center" vertical="center" wrapText="1"/>
    </xf>
    <xf numFmtId="0" fontId="26" fillId="8" borderId="0" xfId="0" applyFont="1" applyFill="1" applyAlignment="1">
      <alignment horizontal="left" wrapText="1"/>
    </xf>
  </cellXfs>
  <cellStyles count="57">
    <cellStyle name="Currency" xfId="2"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Normal" xfId="0" builtinId="0"/>
    <cellStyle name="Percent" xfId="1" builtinId="5"/>
  </cellStyles>
  <dxfs count="100">
    <dxf>
      <fill>
        <patternFill>
          <bgColor rgb="FFFFFF99"/>
        </patternFill>
      </fill>
    </dxf>
    <dxf>
      <font>
        <color theme="0"/>
      </font>
    </dxf>
    <dxf>
      <font>
        <color theme="0"/>
      </font>
    </dxf>
    <dxf>
      <fill>
        <patternFill>
          <bgColor rgb="FFFFFF99"/>
        </patternFill>
      </fill>
    </dxf>
    <dxf>
      <font>
        <color theme="0"/>
      </font>
    </dxf>
    <dxf>
      <fill>
        <patternFill>
          <bgColor rgb="FFFFFF99"/>
        </patternFill>
      </fill>
    </dxf>
    <dxf>
      <font>
        <color theme="0"/>
      </font>
    </dxf>
    <dxf>
      <fill>
        <patternFill>
          <bgColor rgb="FFFFFF99"/>
        </patternFill>
      </fill>
    </dxf>
    <dxf>
      <font>
        <color theme="0"/>
      </font>
    </dxf>
    <dxf>
      <fill>
        <patternFill>
          <bgColor rgb="FFFFFF99"/>
        </patternFill>
      </fill>
    </dxf>
    <dxf>
      <font>
        <color theme="0"/>
      </font>
    </dxf>
    <dxf>
      <fill>
        <patternFill>
          <bgColor rgb="FFFFFF99"/>
        </patternFill>
      </fill>
    </dxf>
    <dxf>
      <font>
        <color theme="0"/>
      </font>
    </dxf>
    <dxf>
      <fill>
        <patternFill>
          <bgColor rgb="FFFFFF99"/>
        </patternFill>
      </fill>
    </dxf>
    <dxf>
      <font>
        <color theme="0"/>
      </font>
    </dxf>
    <dxf>
      <fill>
        <patternFill>
          <bgColor rgb="FFFFFF99"/>
        </patternFill>
      </fill>
    </dxf>
    <dxf>
      <font>
        <color theme="0"/>
      </font>
    </dxf>
    <dxf>
      <fill>
        <patternFill>
          <bgColor rgb="FFFFFF99"/>
        </patternFill>
      </fill>
    </dxf>
    <dxf>
      <font>
        <color theme="0"/>
      </font>
    </dxf>
    <dxf>
      <fill>
        <patternFill>
          <bgColor rgb="FFFFFF99"/>
        </patternFill>
      </fill>
    </dxf>
    <dxf>
      <font>
        <color theme="0"/>
      </font>
    </dxf>
    <dxf>
      <fill>
        <patternFill>
          <bgColor rgb="FFFFFF99"/>
        </patternFill>
      </fill>
    </dxf>
    <dxf>
      <font>
        <color theme="0"/>
      </font>
    </dxf>
    <dxf>
      <fill>
        <patternFill>
          <bgColor rgb="FFFFFF99"/>
        </patternFill>
      </fill>
    </dxf>
    <dxf>
      <font>
        <color theme="0"/>
      </font>
    </dxf>
    <dxf>
      <fill>
        <patternFill>
          <bgColor rgb="FFFFFF99"/>
        </patternFill>
      </fill>
    </dxf>
    <dxf>
      <font>
        <color theme="0"/>
      </font>
    </dxf>
    <dxf>
      <fill>
        <patternFill>
          <bgColor rgb="FFFFFF99"/>
        </patternFill>
      </fill>
    </dxf>
    <dxf>
      <font>
        <color theme="0"/>
      </font>
    </dxf>
    <dxf>
      <fill>
        <patternFill>
          <bgColor rgb="FFFFFF99"/>
        </patternFill>
      </fill>
    </dxf>
    <dxf>
      <font>
        <color theme="0"/>
      </font>
    </dxf>
    <dxf>
      <fill>
        <patternFill>
          <bgColor rgb="FFFFFF99"/>
        </patternFill>
      </fill>
    </dxf>
    <dxf>
      <font>
        <color theme="0"/>
      </font>
    </dxf>
    <dxf>
      <fill>
        <patternFill>
          <bgColor rgb="FFFFFF99"/>
        </patternFill>
      </fill>
    </dxf>
    <dxf>
      <font>
        <color theme="0"/>
      </font>
    </dxf>
    <dxf>
      <fill>
        <patternFill>
          <bgColor rgb="FFFFFF99"/>
        </patternFill>
      </fill>
    </dxf>
    <dxf>
      <font>
        <color theme="0"/>
      </font>
    </dxf>
    <dxf>
      <fill>
        <patternFill>
          <bgColor rgb="FFFFFF99"/>
        </patternFill>
      </fill>
    </dxf>
    <dxf>
      <font>
        <color theme="0"/>
      </font>
    </dxf>
    <dxf>
      <fill>
        <patternFill>
          <bgColor rgb="FFFFFF99"/>
        </patternFill>
      </fill>
    </dxf>
    <dxf>
      <font>
        <color theme="0"/>
      </font>
    </dxf>
    <dxf>
      <fill>
        <patternFill>
          <bgColor rgb="FFFFFF99"/>
        </patternFill>
      </fill>
    </dxf>
    <dxf>
      <font>
        <color theme="0"/>
      </font>
    </dxf>
    <dxf>
      <fill>
        <patternFill>
          <bgColor rgb="FFFFFF99"/>
        </patternFill>
      </fill>
    </dxf>
    <dxf>
      <font>
        <color theme="0"/>
      </font>
    </dxf>
    <dxf>
      <fill>
        <patternFill>
          <bgColor rgb="FFFFFF99"/>
        </patternFill>
      </fill>
    </dxf>
    <dxf>
      <font>
        <color theme="0"/>
      </font>
    </dxf>
    <dxf>
      <fill>
        <patternFill>
          <bgColor rgb="FFFFFF99"/>
        </patternFill>
      </fill>
    </dxf>
    <dxf>
      <font>
        <color theme="0"/>
      </font>
    </dxf>
    <dxf>
      <fill>
        <patternFill>
          <bgColor rgb="FFFFFF99"/>
        </patternFill>
      </fill>
    </dxf>
    <dxf>
      <fill>
        <patternFill>
          <bgColor rgb="FFFFFF99"/>
        </patternFill>
      </fill>
      <border>
        <left/>
        <right/>
        <top style="thin">
          <color auto="1"/>
        </top>
        <bottom style="thin">
          <color auto="1"/>
        </bottom>
      </border>
    </dxf>
    <dxf>
      <font>
        <color theme="0"/>
      </font>
    </dxf>
    <dxf>
      <font>
        <color theme="0"/>
      </font>
    </dxf>
    <dxf>
      <fill>
        <patternFill>
          <bgColor rgb="FFFFFF99"/>
        </patternFill>
      </fill>
    </dxf>
    <dxf>
      <fill>
        <patternFill>
          <bgColor rgb="FFFFFF99"/>
        </patternFill>
      </fill>
      <border>
        <top style="thin">
          <color auto="1"/>
        </top>
        <bottom style="thin">
          <color auto="1"/>
        </bottom>
      </border>
    </dxf>
    <dxf>
      <font>
        <color theme="0"/>
      </font>
    </dxf>
    <dxf>
      <font>
        <color theme="0"/>
      </font>
    </dxf>
    <dxf>
      <fill>
        <patternFill>
          <bgColor rgb="FFFFFF99"/>
        </patternFill>
      </fill>
      <border>
        <top style="thin">
          <color auto="1"/>
        </top>
        <bottom style="thin">
          <color auto="1"/>
        </bottom>
      </border>
    </dxf>
    <dxf>
      <fill>
        <patternFill>
          <bgColor rgb="FFFFFF99"/>
        </patternFill>
      </fill>
      <border>
        <left/>
        <right/>
        <top style="thin">
          <color auto="1"/>
        </top>
        <bottom style="thin">
          <color auto="1"/>
        </bottom>
      </border>
    </dxf>
    <dxf>
      <font>
        <color theme="0"/>
      </font>
    </dxf>
    <dxf>
      <font>
        <color theme="0"/>
      </font>
    </dxf>
    <dxf>
      <fill>
        <patternFill>
          <bgColor rgb="FFFFFF99"/>
        </patternFill>
      </fill>
    </dxf>
    <dxf>
      <fill>
        <patternFill>
          <bgColor rgb="FFFFFF99"/>
        </patternFill>
      </fill>
    </dxf>
    <dxf>
      <font>
        <color theme="0"/>
      </font>
    </dxf>
    <dxf>
      <font>
        <color theme="0"/>
      </font>
    </dxf>
    <dxf>
      <fill>
        <patternFill>
          <bgColor rgb="FFFFFF99"/>
        </patternFill>
      </fill>
    </dxf>
    <dxf>
      <font>
        <color theme="0"/>
      </font>
    </dxf>
    <dxf>
      <fill>
        <patternFill>
          <bgColor rgb="FFFFFF99"/>
        </patternFill>
      </fill>
    </dxf>
    <dxf>
      <font>
        <color theme="0"/>
      </font>
    </dxf>
    <dxf>
      <fill>
        <patternFill>
          <bgColor rgb="FFFFFF99"/>
        </patternFill>
      </fill>
    </dxf>
    <dxf>
      <font>
        <color theme="0"/>
      </font>
    </dxf>
    <dxf>
      <fill>
        <patternFill>
          <bgColor rgb="FFFFFF99"/>
        </patternFill>
      </fill>
    </dxf>
    <dxf>
      <font>
        <color theme="0"/>
      </font>
    </dxf>
    <dxf>
      <fill>
        <patternFill>
          <bgColor rgb="FFFFFF99"/>
        </patternFill>
      </fill>
    </dxf>
    <dxf>
      <font>
        <color theme="0"/>
      </font>
    </dxf>
    <dxf>
      <fill>
        <patternFill>
          <bgColor rgb="FFFFFF99"/>
        </patternFill>
      </fill>
    </dxf>
    <dxf>
      <font>
        <color theme="0"/>
      </font>
    </dxf>
    <dxf>
      <fill>
        <patternFill>
          <bgColor rgb="FFFFFF99"/>
        </patternFill>
      </fill>
    </dxf>
    <dxf>
      <font>
        <color theme="0"/>
      </font>
    </dxf>
    <dxf>
      <fill>
        <patternFill>
          <bgColor rgb="FFFFFF99"/>
        </patternFill>
      </fill>
    </dxf>
    <dxf>
      <font>
        <color theme="0"/>
      </font>
    </dxf>
    <dxf>
      <fill>
        <patternFill>
          <bgColor rgb="FFFFFF99"/>
        </patternFill>
      </fill>
    </dxf>
    <dxf>
      <font>
        <color theme="0"/>
      </font>
    </dxf>
    <dxf>
      <fill>
        <patternFill>
          <bgColor rgb="FFFFFF99"/>
        </patternFill>
      </fill>
    </dxf>
    <dxf>
      <font>
        <color theme="0"/>
      </font>
    </dxf>
    <dxf>
      <fill>
        <patternFill>
          <bgColor rgb="FFFFFF99"/>
        </patternFill>
      </fill>
    </dxf>
    <dxf>
      <font>
        <color theme="0"/>
      </font>
    </dxf>
    <dxf>
      <fill>
        <patternFill>
          <bgColor rgb="FFFFFF99"/>
        </patternFill>
      </fill>
    </dxf>
    <dxf>
      <font>
        <color theme="0"/>
      </font>
    </dxf>
    <dxf>
      <fill>
        <patternFill>
          <bgColor rgb="FFFFFF99"/>
        </patternFill>
      </fill>
    </dxf>
    <dxf>
      <fill>
        <patternFill>
          <bgColor rgb="FFFFFF99"/>
        </patternFill>
      </fill>
      <border>
        <left/>
        <right/>
        <top style="thin">
          <color auto="1"/>
        </top>
        <bottom style="thin">
          <color auto="1"/>
        </bottom>
      </border>
    </dxf>
    <dxf>
      <font>
        <color theme="0"/>
      </font>
    </dxf>
    <dxf>
      <font>
        <color theme="0"/>
      </font>
    </dxf>
    <dxf>
      <fill>
        <patternFill>
          <bgColor rgb="FFFFFF99"/>
        </patternFill>
      </fill>
    </dxf>
    <dxf>
      <fill>
        <patternFill>
          <bgColor rgb="FFFFFF99"/>
        </patternFill>
      </fill>
      <border>
        <top style="thin">
          <color auto="1"/>
        </top>
        <bottom style="thin">
          <color auto="1"/>
        </bottom>
      </border>
    </dxf>
    <dxf>
      <font>
        <color theme="0"/>
      </font>
    </dxf>
    <dxf>
      <font>
        <color theme="0"/>
      </font>
    </dxf>
    <dxf>
      <fill>
        <patternFill>
          <bgColor rgb="FFFFFF99"/>
        </patternFill>
      </fill>
      <border>
        <top style="thin">
          <color auto="1"/>
        </top>
        <bottom style="thin">
          <color auto="1"/>
        </bottom>
      </border>
    </dxf>
    <dxf>
      <fill>
        <patternFill>
          <bgColor rgb="FFFFFF99"/>
        </patternFill>
      </fill>
      <border>
        <left/>
        <right/>
        <top style="thin">
          <color auto="1"/>
        </top>
        <bottom style="thin">
          <color auto="1"/>
        </bottom>
      </border>
    </dxf>
    <dxf>
      <font>
        <color theme="0"/>
      </font>
    </dxf>
  </dxfs>
  <tableStyles count="1" defaultTableStyle="TableStyleMedium2" defaultPivotStyle="PivotStyleLight16">
    <tableStyle name="Table Style 1" pivot="0" count="0" xr9:uid="{00000000-0011-0000-FFFF-FFFF00000000}"/>
  </tableStyles>
  <colors>
    <mruColors>
      <color rgb="FFFFFF99"/>
      <color rgb="FFFFFFCC"/>
      <color rgb="FFFF66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Water System Cost/Benefit For Cow/Calf Herd</a:t>
            </a:r>
            <a:endParaRPr lang="en-CA" sz="1400" b="1">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'Cow-calf Interface'!$B$56</c:f>
              <c:strCache>
                <c:ptCount val="1"/>
                <c:pt idx="0">
                  <c:v>Benefit 
($/pair/year)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'Cow-calf Interface'!$A$57:$A$59</c:f>
              <c:strCache>
                <c:ptCount val="3"/>
                <c:pt idx="0">
                  <c:v>Windmill Pump</c:v>
                </c:pt>
                <c:pt idx="1">
                  <c:v>Solar-powered Pump</c:v>
                </c:pt>
                <c:pt idx="2">
                  <c:v>Underground Pipe</c:v>
                </c:pt>
              </c:strCache>
            </c:strRef>
          </c:cat>
          <c:val>
            <c:numRef>
              <c:f>'Cow-calf Interface'!$B$57:$B$59</c:f>
              <c:numCache>
                <c:formatCode>"$"#,##0.00</c:formatCode>
                <c:ptCount val="3"/>
                <c:pt idx="0">
                  <c:v>36.863116600000012</c:v>
                </c:pt>
                <c:pt idx="1">
                  <c:v>36.863116600000012</c:v>
                </c:pt>
                <c:pt idx="2">
                  <c:v>36.863116600000012</c:v>
                </c:pt>
              </c:numCache>
            </c:numRef>
          </c:val>
          <c:extLst>
            <c:ext xmlns:c16="http://schemas.microsoft.com/office/drawing/2014/chart" uri="{C3380CC4-5D6E-409C-BE32-E72D297353CC}">
              <c16:uniqueId val="{00000000-0800-4772-8ECA-255DB93E972D}"/>
            </c:ext>
          </c:extLst>
        </c:ser>
        <c:ser>
          <c:idx val="1"/>
          <c:order val="1"/>
          <c:tx>
            <c:strRef>
              <c:f>'Cow-calf Interface'!$C$56</c:f>
              <c:strCache>
                <c:ptCount val="1"/>
                <c:pt idx="0">
                  <c:v>Estimated Initial Cost 
($/pair)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'Cow-calf Interface'!$A$57:$A$59</c:f>
              <c:strCache>
                <c:ptCount val="3"/>
                <c:pt idx="0">
                  <c:v>Windmill Pump</c:v>
                </c:pt>
                <c:pt idx="1">
                  <c:v>Solar-powered Pump</c:v>
                </c:pt>
                <c:pt idx="2">
                  <c:v>Underground Pipe</c:v>
                </c:pt>
              </c:strCache>
            </c:strRef>
          </c:cat>
          <c:val>
            <c:numRef>
              <c:f>'Cow-calf Interface'!$C$57:$C$59</c:f>
              <c:numCache>
                <c:formatCode>"$"#,##0.00</c:formatCode>
                <c:ptCount val="3"/>
                <c:pt idx="0">
                  <c:v>146</c:v>
                </c:pt>
                <c:pt idx="1">
                  <c:v>52.7</c:v>
                </c:pt>
                <c:pt idx="2">
                  <c:v>114.5</c:v>
                </c:pt>
              </c:numCache>
            </c:numRef>
          </c:val>
          <c:extLst>
            <c:ext xmlns:c16="http://schemas.microsoft.com/office/drawing/2014/chart" uri="{C3380CC4-5D6E-409C-BE32-E72D297353CC}">
              <c16:uniqueId val="{00000001-0800-4772-8ECA-255DB93E972D}"/>
            </c:ext>
          </c:extLst>
        </c:ser>
        <c:ser>
          <c:idx val="2"/>
          <c:order val="2"/>
          <c:tx>
            <c:strRef>
              <c:f>'Cow-calf Interface'!$D$56</c:f>
              <c:strCache>
                <c:ptCount val="1"/>
                <c:pt idx="0">
                  <c:v>Maintenance Cost
($/pair/year)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'Cow-calf Interface'!$A$57:$A$59</c:f>
              <c:strCache>
                <c:ptCount val="3"/>
                <c:pt idx="0">
                  <c:v>Windmill Pump</c:v>
                </c:pt>
                <c:pt idx="1">
                  <c:v>Solar-powered Pump</c:v>
                </c:pt>
                <c:pt idx="2">
                  <c:v>Underground Pipe</c:v>
                </c:pt>
              </c:strCache>
            </c:strRef>
          </c:cat>
          <c:val>
            <c:numRef>
              <c:f>'Cow-calf Interface'!$D$57:$D$59</c:f>
              <c:numCache>
                <c:formatCode>"$"#,##0.00</c:formatCode>
                <c:ptCount val="3"/>
                <c:pt idx="0">
                  <c:v>0.73</c:v>
                </c:pt>
                <c:pt idx="1">
                  <c:v>0.26350000000000001</c:v>
                </c:pt>
                <c:pt idx="2">
                  <c:v>0.57250000000000001</c:v>
                </c:pt>
              </c:numCache>
            </c:numRef>
          </c:val>
          <c:extLst>
            <c:ext xmlns:c16="http://schemas.microsoft.com/office/drawing/2014/chart" uri="{C3380CC4-5D6E-409C-BE32-E72D297353CC}">
              <c16:uniqueId val="{00000002-0800-4772-8ECA-255DB93E972D}"/>
            </c:ext>
          </c:extLst>
        </c:ser>
        <c:dLbls>
          <c:dLblPos val="outEnd"/>
          <c:showLegendKey val="0"/>
          <c:showVal val="1"/>
          <c:showCatName val="0"/>
          <c:showSerName val="0"/>
          <c:showPercent val="0"/>
          <c:showBubbleSize val="0"/>
        </c:dLbls>
        <c:gapWidth val="50"/>
        <c:axId val="72295168"/>
        <c:axId val="72320128"/>
      </c:barChart>
      <c:catAx>
        <c:axId val="722951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2320128"/>
        <c:crosses val="autoZero"/>
        <c:auto val="1"/>
        <c:lblAlgn val="ctr"/>
        <c:lblOffset val="100"/>
        <c:noMultiLvlLbl val="0"/>
      </c:catAx>
      <c:valAx>
        <c:axId val="72320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b="0" i="0" baseline="0">
                    <a:effectLst/>
                  </a:rPr>
                  <a:t>$/pair/year</a:t>
                </a:r>
                <a:endParaRPr lang="en-CA" sz="1200">
                  <a:effectLst/>
                </a:endParaRPr>
              </a:p>
            </c:rich>
          </c:tx>
          <c:layout>
            <c:manualLayout>
              <c:xMode val="edge"/>
              <c:yMode val="edge"/>
              <c:x val="1.0327337988360602E-2"/>
              <c:y val="0.4239028157589927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22951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Net Benefit in 5 Years</a:t>
            </a:r>
          </a:p>
        </c:rich>
      </c:tx>
      <c:layout>
        <c:manualLayout>
          <c:xMode val="edge"/>
          <c:yMode val="edge"/>
          <c:x val="0.31836254427122307"/>
          <c:y val="2.383878162176283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'Cow-calf Interface'!$F$56</c:f>
              <c:strCache>
                <c:ptCount val="1"/>
                <c:pt idx="0">
                  <c:v>Net Benefits in 5 Year
($/pair)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'Cow-calf Interface'!$A$57:$A$59</c:f>
              <c:strCache>
                <c:ptCount val="3"/>
                <c:pt idx="0">
                  <c:v>Windmill Pump</c:v>
                </c:pt>
                <c:pt idx="1">
                  <c:v>Solar-powered Pump</c:v>
                </c:pt>
                <c:pt idx="2">
                  <c:v>Underground Pipe</c:v>
                </c:pt>
              </c:strCache>
            </c:strRef>
          </c:cat>
          <c:val>
            <c:numRef>
              <c:f>'Cow-calf Interface'!$F$57:$F$59</c:f>
              <c:numCache>
                <c:formatCode>"$"#,##0.00</c:formatCode>
                <c:ptCount val="3"/>
                <c:pt idx="0">
                  <c:v>34.665583000000062</c:v>
                </c:pt>
                <c:pt idx="1">
                  <c:v>130.29808300000008</c:v>
                </c:pt>
                <c:pt idx="2">
                  <c:v>66.953083000000063</c:v>
                </c:pt>
              </c:numCache>
            </c:numRef>
          </c:val>
          <c:extLst>
            <c:ext xmlns:c16="http://schemas.microsoft.com/office/drawing/2014/chart" uri="{C3380CC4-5D6E-409C-BE32-E72D297353CC}">
              <c16:uniqueId val="{00000000-73A6-4AE5-BEE7-3845DD00A9DF}"/>
            </c:ext>
          </c:extLst>
        </c:ser>
        <c:dLbls>
          <c:dLblPos val="outEnd"/>
          <c:showLegendKey val="0"/>
          <c:showVal val="1"/>
          <c:showCatName val="0"/>
          <c:showSerName val="0"/>
          <c:showPercent val="0"/>
          <c:showBubbleSize val="0"/>
        </c:dLbls>
        <c:gapWidth val="219"/>
        <c:overlap val="-27"/>
        <c:axId val="72577024"/>
        <c:axId val="72580096"/>
      </c:barChart>
      <c:catAx>
        <c:axId val="725770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2580096"/>
        <c:crosses val="autoZero"/>
        <c:auto val="1"/>
        <c:lblAlgn val="ctr"/>
        <c:lblOffset val="100"/>
        <c:noMultiLvlLbl val="0"/>
      </c:catAx>
      <c:valAx>
        <c:axId val="72580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b="0" i="0" baseline="0">
                    <a:effectLst/>
                  </a:rPr>
                  <a:t>CDN$/pair</a:t>
                </a:r>
                <a:endParaRPr lang="en-CA" sz="1200">
                  <a:effectLst/>
                </a:endParaRPr>
              </a:p>
            </c:rich>
          </c:tx>
          <c:layout>
            <c:manualLayout>
              <c:xMode val="edge"/>
              <c:yMode val="edge"/>
              <c:x val="1.6666666666666673E-2"/>
              <c:y val="0.30316746864975236"/>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2577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Number of Years to Pay off Initial Cost</a:t>
            </a:r>
            <a:endParaRPr lang="en-CA" sz="1400">
              <a:effectLst/>
            </a:endParaRPr>
          </a:p>
        </c:rich>
      </c:tx>
      <c:layout>
        <c:manualLayout>
          <c:xMode val="edge"/>
          <c:yMode val="edge"/>
          <c:x val="0.32290253868348323"/>
          <c:y val="2.54835265053757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'Cow-calf Interface'!$A$57:$A$59</c:f>
              <c:strCache>
                <c:ptCount val="3"/>
                <c:pt idx="0">
                  <c:v>Windmill Pump</c:v>
                </c:pt>
                <c:pt idx="1">
                  <c:v>Solar-powered Pump</c:v>
                </c:pt>
                <c:pt idx="2">
                  <c:v>Underground Pipe</c:v>
                </c:pt>
              </c:strCache>
            </c:strRef>
          </c:cat>
          <c:val>
            <c:numRef>
              <c:f>'Cow-calf Interface'!$E$57:$E$59</c:f>
              <c:numCache>
                <c:formatCode>0.00</c:formatCode>
                <c:ptCount val="3"/>
                <c:pt idx="0">
                  <c:v>3.9605983830461029</c:v>
                </c:pt>
                <c:pt idx="1">
                  <c:v>1.4296132519625318</c:v>
                </c:pt>
                <c:pt idx="2">
                  <c:v>3.1060857182108137</c:v>
                </c:pt>
              </c:numCache>
            </c:numRef>
          </c:val>
          <c:extLst>
            <c:ext xmlns:c16="http://schemas.microsoft.com/office/drawing/2014/chart" uri="{C3380CC4-5D6E-409C-BE32-E72D297353CC}">
              <c16:uniqueId val="{00000000-9655-4D93-AFEA-97C89C59A3D0}"/>
            </c:ext>
          </c:extLst>
        </c:ser>
        <c:dLbls>
          <c:dLblPos val="outEnd"/>
          <c:showLegendKey val="0"/>
          <c:showVal val="1"/>
          <c:showCatName val="0"/>
          <c:showSerName val="0"/>
          <c:showPercent val="0"/>
          <c:showBubbleSize val="0"/>
        </c:dLbls>
        <c:gapWidth val="219"/>
        <c:overlap val="-27"/>
        <c:axId val="183674368"/>
        <c:axId val="183676288"/>
      </c:barChart>
      <c:catAx>
        <c:axId val="18367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83676288"/>
        <c:crosses val="autoZero"/>
        <c:auto val="1"/>
        <c:lblAlgn val="ctr"/>
        <c:lblOffset val="100"/>
        <c:noMultiLvlLbl val="0"/>
      </c:catAx>
      <c:valAx>
        <c:axId val="183676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CA" sz="1200"/>
                  <a:t># of years</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83674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Net Benefit in 7 Years</a:t>
            </a:r>
          </a:p>
        </c:rich>
      </c:tx>
      <c:layout>
        <c:manualLayout>
          <c:xMode val="edge"/>
          <c:yMode val="edge"/>
          <c:x val="0.31836254427122307"/>
          <c:y val="2.383878162176283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'Cow-calf Interface'!$G$56</c:f>
              <c:strCache>
                <c:ptCount val="1"/>
                <c:pt idx="0">
                  <c:v>Net Benefits in 7 Year
($/pair)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'Cow-calf Interface'!$A$57:$A$59</c:f>
              <c:strCache>
                <c:ptCount val="3"/>
                <c:pt idx="0">
                  <c:v>Windmill Pump</c:v>
                </c:pt>
                <c:pt idx="1">
                  <c:v>Solar-powered Pump</c:v>
                </c:pt>
                <c:pt idx="2">
                  <c:v>Underground Pipe</c:v>
                </c:pt>
              </c:strCache>
            </c:strRef>
          </c:cat>
          <c:val>
            <c:numRef>
              <c:f>'Cow-calf Interface'!$G$57:$G$59</c:f>
              <c:numCache>
                <c:formatCode>"$"#,##0.00</c:formatCode>
                <c:ptCount val="3"/>
                <c:pt idx="0">
                  <c:v>106.93181620000009</c:v>
                </c:pt>
                <c:pt idx="1">
                  <c:v>203.49731620000009</c:v>
                </c:pt>
                <c:pt idx="2">
                  <c:v>139.53431620000009</c:v>
                </c:pt>
              </c:numCache>
            </c:numRef>
          </c:val>
          <c:extLst>
            <c:ext xmlns:c16="http://schemas.microsoft.com/office/drawing/2014/chart" uri="{C3380CC4-5D6E-409C-BE32-E72D297353CC}">
              <c16:uniqueId val="{00000000-1A8E-4AB8-B555-74461218E7F6}"/>
            </c:ext>
          </c:extLst>
        </c:ser>
        <c:dLbls>
          <c:dLblPos val="outEnd"/>
          <c:showLegendKey val="0"/>
          <c:showVal val="1"/>
          <c:showCatName val="0"/>
          <c:showSerName val="0"/>
          <c:showPercent val="0"/>
          <c:showBubbleSize val="0"/>
        </c:dLbls>
        <c:gapWidth val="219"/>
        <c:overlap val="-27"/>
        <c:axId val="72577024"/>
        <c:axId val="72580096"/>
      </c:barChart>
      <c:catAx>
        <c:axId val="725770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2580096"/>
        <c:crosses val="autoZero"/>
        <c:auto val="1"/>
        <c:lblAlgn val="ctr"/>
        <c:lblOffset val="100"/>
        <c:noMultiLvlLbl val="0"/>
      </c:catAx>
      <c:valAx>
        <c:axId val="72580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b="0" i="0" baseline="0">
                    <a:effectLst/>
                  </a:rPr>
                  <a:t>CDN$/pair</a:t>
                </a:r>
                <a:endParaRPr lang="en-CA" sz="1200">
                  <a:effectLst/>
                </a:endParaRPr>
              </a:p>
            </c:rich>
          </c:tx>
          <c:layout>
            <c:manualLayout>
              <c:xMode val="edge"/>
              <c:yMode val="edge"/>
              <c:x val="1.6666666666666673E-2"/>
              <c:y val="0.30316746864975236"/>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2577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Water System Cost/Benefit For Cow/Calf Herd</a:t>
            </a:r>
            <a:endParaRPr lang="en-CA" sz="1400" b="1">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'Yearling Grasser Interface'!$B$56</c:f>
              <c:strCache>
                <c:ptCount val="1"/>
                <c:pt idx="0">
                  <c:v>Benefit 
($/head/year)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'Yearling Grasser Interface'!$A$57:$A$61</c:f>
              <c:strCache>
                <c:ptCount val="5"/>
                <c:pt idx="0">
                  <c:v>Windmill Pump</c:v>
                </c:pt>
                <c:pt idx="1">
                  <c:v>Solar-powered Pump</c:v>
                </c:pt>
                <c:pt idx="2">
                  <c:v>Underground Pipe</c:v>
                </c:pt>
                <c:pt idx="3">
                  <c:v>Aeration Treatment on Windmill Pump</c:v>
                </c:pt>
                <c:pt idx="4">
                  <c:v>Aeration Treatment 
on Solar-powered Pump</c:v>
                </c:pt>
              </c:strCache>
            </c:strRef>
          </c:cat>
          <c:val>
            <c:numRef>
              <c:f>'Yearling Grasser Interface'!$B$57:$B$61</c:f>
              <c:numCache>
                <c:formatCode>"$"#,##0.00</c:formatCode>
                <c:ptCount val="5"/>
                <c:pt idx="0">
                  <c:v>19.092000000000002</c:v>
                </c:pt>
                <c:pt idx="1">
                  <c:v>19.092000000000002</c:v>
                </c:pt>
                <c:pt idx="2">
                  <c:v>19.092000000000002</c:v>
                </c:pt>
                <c:pt idx="3">
                  <c:v>41.08850000000001</c:v>
                </c:pt>
                <c:pt idx="4">
                  <c:v>41.08850000000001</c:v>
                </c:pt>
              </c:numCache>
            </c:numRef>
          </c:val>
          <c:extLst>
            <c:ext xmlns:c16="http://schemas.microsoft.com/office/drawing/2014/chart" uri="{C3380CC4-5D6E-409C-BE32-E72D297353CC}">
              <c16:uniqueId val="{00000000-42DD-4C47-8BFA-790B625041DE}"/>
            </c:ext>
          </c:extLst>
        </c:ser>
        <c:ser>
          <c:idx val="1"/>
          <c:order val="1"/>
          <c:tx>
            <c:strRef>
              <c:f>'Yearling Grasser Interface'!$C$56</c:f>
              <c:strCache>
                <c:ptCount val="1"/>
                <c:pt idx="0">
                  <c:v>Estimated Initial Cost 
($/head)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'Yearling Grasser Interface'!$A$57:$A$61</c:f>
              <c:strCache>
                <c:ptCount val="5"/>
                <c:pt idx="0">
                  <c:v>Windmill Pump</c:v>
                </c:pt>
                <c:pt idx="1">
                  <c:v>Solar-powered Pump</c:v>
                </c:pt>
                <c:pt idx="2">
                  <c:v>Underground Pipe</c:v>
                </c:pt>
                <c:pt idx="3">
                  <c:v>Aeration Treatment on Windmill Pump</c:v>
                </c:pt>
                <c:pt idx="4">
                  <c:v>Aeration Treatment 
on Solar-powered Pump</c:v>
                </c:pt>
              </c:strCache>
            </c:strRef>
          </c:cat>
          <c:val>
            <c:numRef>
              <c:f>'Yearling Grasser Interface'!$C$57:$C$61</c:f>
              <c:numCache>
                <c:formatCode>"$"#,##0.00</c:formatCode>
                <c:ptCount val="5"/>
                <c:pt idx="0">
                  <c:v>111.74</c:v>
                </c:pt>
                <c:pt idx="1">
                  <c:v>132.94999999999999</c:v>
                </c:pt>
                <c:pt idx="2">
                  <c:v>192.95</c:v>
                </c:pt>
                <c:pt idx="3">
                  <c:v>187.95</c:v>
                </c:pt>
                <c:pt idx="4">
                  <c:v>152.94999999999999</c:v>
                </c:pt>
              </c:numCache>
            </c:numRef>
          </c:val>
          <c:extLst>
            <c:ext xmlns:c16="http://schemas.microsoft.com/office/drawing/2014/chart" uri="{C3380CC4-5D6E-409C-BE32-E72D297353CC}">
              <c16:uniqueId val="{00000001-42DD-4C47-8BFA-790B625041DE}"/>
            </c:ext>
          </c:extLst>
        </c:ser>
        <c:ser>
          <c:idx val="2"/>
          <c:order val="2"/>
          <c:tx>
            <c:strRef>
              <c:f>'Yearling Grasser Interface'!$D$56</c:f>
              <c:strCache>
                <c:ptCount val="1"/>
                <c:pt idx="0">
                  <c:v>Maintenance Cost
($/head/year)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'Yearling Grasser Interface'!$A$57:$A$61</c:f>
              <c:strCache>
                <c:ptCount val="5"/>
                <c:pt idx="0">
                  <c:v>Windmill Pump</c:v>
                </c:pt>
                <c:pt idx="1">
                  <c:v>Solar-powered Pump</c:v>
                </c:pt>
                <c:pt idx="2">
                  <c:v>Underground Pipe</c:v>
                </c:pt>
                <c:pt idx="3">
                  <c:v>Aeration Treatment on Windmill Pump</c:v>
                </c:pt>
                <c:pt idx="4">
                  <c:v>Aeration Treatment 
on Solar-powered Pump</c:v>
                </c:pt>
              </c:strCache>
            </c:strRef>
          </c:cat>
          <c:val>
            <c:numRef>
              <c:f>'Yearling Grasser Interface'!$D$57:$D$61</c:f>
              <c:numCache>
                <c:formatCode>"$"#,##0.00</c:formatCode>
                <c:ptCount val="5"/>
                <c:pt idx="0">
                  <c:v>0.55870000000000009</c:v>
                </c:pt>
                <c:pt idx="1">
                  <c:v>0.66474999999999995</c:v>
                </c:pt>
                <c:pt idx="2">
                  <c:v>0.96475000000000011</c:v>
                </c:pt>
                <c:pt idx="3">
                  <c:v>0.93975000000000009</c:v>
                </c:pt>
                <c:pt idx="4">
                  <c:v>0.76475000000000004</c:v>
                </c:pt>
              </c:numCache>
            </c:numRef>
          </c:val>
          <c:extLst>
            <c:ext xmlns:c16="http://schemas.microsoft.com/office/drawing/2014/chart" uri="{C3380CC4-5D6E-409C-BE32-E72D297353CC}">
              <c16:uniqueId val="{00000002-42DD-4C47-8BFA-790B625041DE}"/>
            </c:ext>
          </c:extLst>
        </c:ser>
        <c:dLbls>
          <c:dLblPos val="outEnd"/>
          <c:showLegendKey val="0"/>
          <c:showVal val="1"/>
          <c:showCatName val="0"/>
          <c:showSerName val="0"/>
          <c:showPercent val="0"/>
          <c:showBubbleSize val="0"/>
        </c:dLbls>
        <c:gapWidth val="50"/>
        <c:axId val="72295168"/>
        <c:axId val="72320128"/>
      </c:barChart>
      <c:catAx>
        <c:axId val="722951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2320128"/>
        <c:crosses val="autoZero"/>
        <c:auto val="1"/>
        <c:lblAlgn val="ctr"/>
        <c:lblOffset val="100"/>
        <c:noMultiLvlLbl val="0"/>
      </c:catAx>
      <c:valAx>
        <c:axId val="72320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b="0" i="0" baseline="0">
                    <a:effectLst/>
                  </a:rPr>
                  <a:t>$/pair/year</a:t>
                </a:r>
                <a:endParaRPr lang="en-CA" sz="1200">
                  <a:effectLst/>
                </a:endParaRPr>
              </a:p>
            </c:rich>
          </c:tx>
          <c:layout>
            <c:manualLayout>
              <c:xMode val="edge"/>
              <c:yMode val="edge"/>
              <c:x val="1.0327337988360602E-2"/>
              <c:y val="0.4239028157589927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22951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Net Benefit in 5 Years</a:t>
            </a:r>
          </a:p>
        </c:rich>
      </c:tx>
      <c:layout>
        <c:manualLayout>
          <c:xMode val="edge"/>
          <c:yMode val="edge"/>
          <c:x val="0.31836254427122307"/>
          <c:y val="2.383878162176283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'Yearling Grasser Interface'!$F$56</c:f>
              <c:strCache>
                <c:ptCount val="1"/>
                <c:pt idx="0">
                  <c:v>Net Benefits in 5 Year
($/head)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'Yearling Grasser Interface'!$A$57:$A$61</c:f>
              <c:strCache>
                <c:ptCount val="5"/>
                <c:pt idx="0">
                  <c:v>Windmill Pump</c:v>
                </c:pt>
                <c:pt idx="1">
                  <c:v>Solar-powered Pump</c:v>
                </c:pt>
                <c:pt idx="2">
                  <c:v>Underground Pipe</c:v>
                </c:pt>
                <c:pt idx="3">
                  <c:v>Aeration Treatment on Windmill Pump</c:v>
                </c:pt>
                <c:pt idx="4">
                  <c:v>Aeration Treatment 
on Solar-powered Pump</c:v>
                </c:pt>
              </c:strCache>
            </c:strRef>
          </c:cat>
          <c:val>
            <c:numRef>
              <c:f>'Yearling Grasser Interface'!$F$57:$F$61</c:f>
              <c:numCache>
                <c:formatCode>"$"#,##0.00</c:formatCode>
                <c:ptCount val="5"/>
                <c:pt idx="0">
                  <c:v>-19.073499999999989</c:v>
                </c:pt>
                <c:pt idx="1">
                  <c:v>-40.813749999999978</c:v>
                </c:pt>
                <c:pt idx="2">
                  <c:v>-102.31374999999998</c:v>
                </c:pt>
                <c:pt idx="3">
                  <c:v>12.793750000000063</c:v>
                </c:pt>
                <c:pt idx="4">
                  <c:v>48.66875000000006</c:v>
                </c:pt>
              </c:numCache>
            </c:numRef>
          </c:val>
          <c:extLst>
            <c:ext xmlns:c16="http://schemas.microsoft.com/office/drawing/2014/chart" uri="{C3380CC4-5D6E-409C-BE32-E72D297353CC}">
              <c16:uniqueId val="{00000000-6D72-486E-8852-7CB270C49E15}"/>
            </c:ext>
          </c:extLst>
        </c:ser>
        <c:dLbls>
          <c:dLblPos val="outEnd"/>
          <c:showLegendKey val="0"/>
          <c:showVal val="1"/>
          <c:showCatName val="0"/>
          <c:showSerName val="0"/>
          <c:showPercent val="0"/>
          <c:showBubbleSize val="0"/>
        </c:dLbls>
        <c:gapWidth val="219"/>
        <c:overlap val="-27"/>
        <c:axId val="72577024"/>
        <c:axId val="72580096"/>
      </c:barChart>
      <c:catAx>
        <c:axId val="725770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2580096"/>
        <c:crosses val="autoZero"/>
        <c:auto val="1"/>
        <c:lblAlgn val="ctr"/>
        <c:lblOffset val="100"/>
        <c:noMultiLvlLbl val="0"/>
      </c:catAx>
      <c:valAx>
        <c:axId val="72580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b="0" i="0" baseline="0">
                    <a:effectLst/>
                  </a:rPr>
                  <a:t>CDN$/pair</a:t>
                </a:r>
                <a:endParaRPr lang="en-CA" sz="1200">
                  <a:effectLst/>
                </a:endParaRPr>
              </a:p>
            </c:rich>
          </c:tx>
          <c:layout>
            <c:manualLayout>
              <c:xMode val="edge"/>
              <c:yMode val="edge"/>
              <c:x val="1.6666666666666673E-2"/>
              <c:y val="0.30316746864975236"/>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2577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Number of Years to Pay off Initial Cost</a:t>
            </a:r>
            <a:endParaRPr lang="en-CA" sz="1400">
              <a:effectLst/>
            </a:endParaRPr>
          </a:p>
        </c:rich>
      </c:tx>
      <c:layout>
        <c:manualLayout>
          <c:xMode val="edge"/>
          <c:yMode val="edge"/>
          <c:x val="0.32290253868348323"/>
          <c:y val="2.54835265053757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'Yearling Grasser Interface'!$A$57:$A$61</c:f>
              <c:strCache>
                <c:ptCount val="5"/>
                <c:pt idx="0">
                  <c:v>Windmill Pump</c:v>
                </c:pt>
                <c:pt idx="1">
                  <c:v>Solar-powered Pump</c:v>
                </c:pt>
                <c:pt idx="2">
                  <c:v>Underground Pipe</c:v>
                </c:pt>
                <c:pt idx="3">
                  <c:v>Aeration Treatment on Windmill Pump</c:v>
                </c:pt>
                <c:pt idx="4">
                  <c:v>Aeration Treatment 
on Solar-powered Pump</c:v>
                </c:pt>
              </c:strCache>
            </c:strRef>
          </c:cat>
          <c:val>
            <c:numRef>
              <c:f>'Yearling Grasser Interface'!$E$57:$E$61</c:f>
              <c:numCache>
                <c:formatCode>0.00</c:formatCode>
                <c:ptCount val="5"/>
                <c:pt idx="0">
                  <c:v>5.8527131782945725</c:v>
                </c:pt>
                <c:pt idx="1">
                  <c:v>6.9636496962078347</c:v>
                </c:pt>
                <c:pt idx="2">
                  <c:v>10.106327257490046</c:v>
                </c:pt>
                <c:pt idx="3">
                  <c:v>4.5742726066904353</c:v>
                </c:pt>
                <c:pt idx="4">
                  <c:v>3.7224527544203352</c:v>
                </c:pt>
              </c:numCache>
            </c:numRef>
          </c:val>
          <c:extLst>
            <c:ext xmlns:c16="http://schemas.microsoft.com/office/drawing/2014/chart" uri="{C3380CC4-5D6E-409C-BE32-E72D297353CC}">
              <c16:uniqueId val="{00000000-A808-40C6-90B1-4C9596EE6296}"/>
            </c:ext>
          </c:extLst>
        </c:ser>
        <c:dLbls>
          <c:dLblPos val="outEnd"/>
          <c:showLegendKey val="0"/>
          <c:showVal val="1"/>
          <c:showCatName val="0"/>
          <c:showSerName val="0"/>
          <c:showPercent val="0"/>
          <c:showBubbleSize val="0"/>
        </c:dLbls>
        <c:gapWidth val="219"/>
        <c:overlap val="-27"/>
        <c:axId val="183674368"/>
        <c:axId val="183676288"/>
      </c:barChart>
      <c:catAx>
        <c:axId val="18367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83676288"/>
        <c:crosses val="autoZero"/>
        <c:auto val="1"/>
        <c:lblAlgn val="ctr"/>
        <c:lblOffset val="100"/>
        <c:noMultiLvlLbl val="0"/>
      </c:catAx>
      <c:valAx>
        <c:axId val="183676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CA" sz="1200"/>
                  <a:t># of years</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83674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Net Benefit in 7 Years</a:t>
            </a:r>
          </a:p>
        </c:rich>
      </c:tx>
      <c:layout>
        <c:manualLayout>
          <c:xMode val="edge"/>
          <c:yMode val="edge"/>
          <c:x val="0.31836254427122307"/>
          <c:y val="2.383878162176283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'Yearling Grasser Interface'!$G$56</c:f>
              <c:strCache>
                <c:ptCount val="1"/>
                <c:pt idx="0">
                  <c:v>Net Benefits in 7 Year
($/head)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'Yearling Grasser Interface'!$A$57:$A$61</c:f>
              <c:strCache>
                <c:ptCount val="5"/>
                <c:pt idx="0">
                  <c:v>Windmill Pump</c:v>
                </c:pt>
                <c:pt idx="1">
                  <c:v>Solar-powered Pump</c:v>
                </c:pt>
                <c:pt idx="2">
                  <c:v>Underground Pipe</c:v>
                </c:pt>
                <c:pt idx="3">
                  <c:v>Aeration Treatment on Windmill Pump</c:v>
                </c:pt>
                <c:pt idx="4">
                  <c:v>Aeration Treatment 
on Solar-powered Pump</c:v>
                </c:pt>
              </c:strCache>
            </c:strRef>
          </c:cat>
          <c:val>
            <c:numRef>
              <c:f>'Yearling Grasser Interface'!$G$57:$G$61</c:f>
              <c:numCache>
                <c:formatCode>"$"#,##0.00</c:formatCode>
                <c:ptCount val="5"/>
                <c:pt idx="0">
                  <c:v>17.993100000000009</c:v>
                </c:pt>
                <c:pt idx="1">
                  <c:v>-3.9592499999999831</c:v>
                </c:pt>
                <c:pt idx="2">
                  <c:v>-66.059249999999977</c:v>
                </c:pt>
                <c:pt idx="3">
                  <c:v>93.091250000000088</c:v>
                </c:pt>
                <c:pt idx="4">
                  <c:v>129.31625000000008</c:v>
                </c:pt>
              </c:numCache>
            </c:numRef>
          </c:val>
          <c:extLst>
            <c:ext xmlns:c16="http://schemas.microsoft.com/office/drawing/2014/chart" uri="{C3380CC4-5D6E-409C-BE32-E72D297353CC}">
              <c16:uniqueId val="{00000000-D386-45CD-BF2E-B4295407884A}"/>
            </c:ext>
          </c:extLst>
        </c:ser>
        <c:dLbls>
          <c:dLblPos val="outEnd"/>
          <c:showLegendKey val="0"/>
          <c:showVal val="1"/>
          <c:showCatName val="0"/>
          <c:showSerName val="0"/>
          <c:showPercent val="0"/>
          <c:showBubbleSize val="0"/>
        </c:dLbls>
        <c:gapWidth val="219"/>
        <c:overlap val="-27"/>
        <c:axId val="72577024"/>
        <c:axId val="72580096"/>
      </c:barChart>
      <c:catAx>
        <c:axId val="725770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2580096"/>
        <c:crosses val="autoZero"/>
        <c:auto val="1"/>
        <c:lblAlgn val="ctr"/>
        <c:lblOffset val="100"/>
        <c:noMultiLvlLbl val="0"/>
      </c:catAx>
      <c:valAx>
        <c:axId val="72580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b="0" i="0" baseline="0">
                    <a:effectLst/>
                  </a:rPr>
                  <a:t>CDN$/pair</a:t>
                </a:r>
                <a:endParaRPr lang="en-CA" sz="1200">
                  <a:effectLst/>
                </a:endParaRPr>
              </a:p>
            </c:rich>
          </c:tx>
          <c:layout>
            <c:manualLayout>
              <c:xMode val="edge"/>
              <c:yMode val="edge"/>
              <c:x val="1.6666666666666673E-2"/>
              <c:y val="0.30316746864975236"/>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2577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G$24" lockText="1" noThreeD="1"/>
</file>

<file path=xl/ctrlProps/ctrlProp2.xml><?xml version="1.0" encoding="utf-8"?>
<formControlPr xmlns="http://schemas.microsoft.com/office/spreadsheetml/2009/9/main" objectType="CheckBox" checked="Checked" fmlaLink="$G$25" lockText="1" noThreeD="1"/>
</file>

<file path=xl/ctrlProps/ctrlProp3.xml><?xml version="1.0" encoding="utf-8"?>
<formControlPr xmlns="http://schemas.microsoft.com/office/spreadsheetml/2009/9/main" objectType="CheckBox" checked="Checked" fmlaLink="$G$14" lockText="1" noThreeD="1"/>
</file>

<file path=xl/ctrlProps/ctrlProp4.xml><?xml version="1.0" encoding="utf-8"?>
<formControlPr xmlns="http://schemas.microsoft.com/office/spreadsheetml/2009/9/main" objectType="CheckBox" fmlaLink="$G$16" lockText="1" noThreeD="1"/>
</file>

<file path=xl/ctrlProps/ctrlProp5.xml><?xml version="1.0" encoding="utf-8"?>
<formControlPr xmlns="http://schemas.microsoft.com/office/spreadsheetml/2009/9/main" objectType="CheckBox" checked="Checked" fmlaLink="$G$7" lockText="1" noThreeD="1"/>
</file>

<file path=xl/ctrlProps/ctrlProp6.xml><?xml version="1.0" encoding="utf-8"?>
<formControlPr xmlns="http://schemas.microsoft.com/office/spreadsheetml/2009/9/main" objectType="CheckBox" checked="Checked" fmlaLink="$G$26" lockText="1" noThreeD="1"/>
</file>

<file path=xl/ctrlProps/ctrlProp7.xml><?xml version="1.0" encoding="utf-8"?>
<formControlPr xmlns="http://schemas.microsoft.com/office/spreadsheetml/2009/9/main" objectType="CheckBox" checked="Checked" fmlaLink="$B$42" lockText="1" noThreeD="1"/>
</file>

<file path=xl/ctrlProps/ctrlProp8.xml><?xml version="1.0" encoding="utf-8"?>
<formControlPr xmlns="http://schemas.microsoft.com/office/spreadsheetml/2009/9/main" objectType="CheckBox" checked="Checked" fmlaLink="$D$42" lockText="1" noThreeD="1"/>
</file>

<file path=xl/ctrlProps/ctrlProp9.xml><?xml version="1.0" encoding="utf-8"?>
<formControlPr xmlns="http://schemas.microsoft.com/office/spreadsheetml/2009/9/main" objectType="CheckBox" fmlaLink="$G$19" lockText="1" noThreeD="1"/>
</file>

<file path=xl/ctrlProps/ctrlProp10.xml><?xml version="1.0" encoding="utf-8"?>
<formControlPr xmlns="http://schemas.microsoft.com/office/spreadsheetml/2009/9/main" objectType="CheckBox" fmlaLink="$B$41" lockText="1" noThreeD="1"/>
</file>

<file path=xl/ctrlProps/ctrlProp11.xml><?xml version="1.0" encoding="utf-8"?>
<formControlPr xmlns="http://schemas.microsoft.com/office/spreadsheetml/2009/9/main" objectType="CheckBox" checked="Checked" fmlaLink="$D$41" lockText="1" noThreeD="1"/>
</file>

<file path=xl/ctrlProps/ctrlProp12.xml><?xml version="1.0" encoding="utf-8"?>
<formControlPr xmlns="http://schemas.microsoft.com/office/spreadsheetml/2009/9/main" objectType="CheckBox" checked="Checked" fmlaLink="$G$41" lockText="1" noThreeD="1"/>
</file>

<file path=xl/ctrlProps/ctrlProp13.xml><?xml version="1.0" encoding="utf-8"?>
<formControlPr xmlns="http://schemas.microsoft.com/office/spreadsheetml/2009/9/main" objectType="CheckBox" checked="Checked" fmlaLink="$G$42" lockText="1" noThreeD="1"/>
</file>

<file path=xl/ctrlProps/ctrlProp14.xml><?xml version="1.0" encoding="utf-8"?>
<formControlPr xmlns="http://schemas.microsoft.com/office/spreadsheetml/2009/9/main" objectType="CheckBox" fmlaLink="$G$27" lockText="1" noThreeD="1"/>
</file>

<file path=xl/ctrlProps/ctrlProp15.xml><?xml version="1.0" encoding="utf-8"?>
<formControlPr xmlns="http://schemas.microsoft.com/office/spreadsheetml/2009/9/main" objectType="CheckBox" fmlaLink="$G$24" lockText="1" noThreeD="1"/>
</file>

<file path=xl/ctrlProps/ctrlProp16.xml><?xml version="1.0" encoding="utf-8"?>
<formControlPr xmlns="http://schemas.microsoft.com/office/spreadsheetml/2009/9/main" objectType="CheckBox" checked="Checked" fmlaLink="$G$25" lockText="1" noThreeD="1"/>
</file>

<file path=xl/ctrlProps/ctrlProp17.xml><?xml version="1.0" encoding="utf-8"?>
<formControlPr xmlns="http://schemas.microsoft.com/office/spreadsheetml/2009/9/main" objectType="CheckBox" checked="Checked" fmlaLink="$G$14" lockText="1" noThreeD="1"/>
</file>

<file path=xl/ctrlProps/ctrlProp18.xml><?xml version="1.0" encoding="utf-8"?>
<formControlPr xmlns="http://schemas.microsoft.com/office/spreadsheetml/2009/9/main" objectType="CheckBox" fmlaLink="$G$16" lockText="1" noThreeD="1"/>
</file>

<file path=xl/ctrlProps/ctrlProp19.xml><?xml version="1.0" encoding="utf-8"?>
<formControlPr xmlns="http://schemas.microsoft.com/office/spreadsheetml/2009/9/main" objectType="CheckBox" checked="Checked" fmlaLink="$G$7" lockText="1" noThreeD="1"/>
</file>

<file path=xl/ctrlProps/ctrlProp20.xml><?xml version="1.0" encoding="utf-8"?>
<formControlPr xmlns="http://schemas.microsoft.com/office/spreadsheetml/2009/9/main" objectType="CheckBox" fmlaLink="$G$26" lockText="1" noThreeD="1"/>
</file>

<file path=xl/ctrlProps/ctrlProp21.xml><?xml version="1.0" encoding="utf-8"?>
<formControlPr xmlns="http://schemas.microsoft.com/office/spreadsheetml/2009/9/main" objectType="CheckBox" checked="Checked" fmlaLink="$B$42" lockText="1" noThreeD="1"/>
</file>

<file path=xl/ctrlProps/ctrlProp22.xml><?xml version="1.0" encoding="utf-8"?>
<formControlPr xmlns="http://schemas.microsoft.com/office/spreadsheetml/2009/9/main" objectType="CheckBox" checked="Checked" fmlaLink="$D$42" lockText="1" noThreeD="1"/>
</file>

<file path=xl/ctrlProps/ctrlProp23.xml><?xml version="1.0" encoding="utf-8"?>
<formControlPr xmlns="http://schemas.microsoft.com/office/spreadsheetml/2009/9/main" objectType="CheckBox" checked="Checked" fmlaLink="$G$19" lockText="1" noThreeD="1"/>
</file>

<file path=xl/ctrlProps/ctrlProp24.xml><?xml version="1.0" encoding="utf-8"?>
<formControlPr xmlns="http://schemas.microsoft.com/office/spreadsheetml/2009/9/main" objectType="CheckBox" checked="Checked" fmlaLink="$B$41" lockText="1" noThreeD="1"/>
</file>

<file path=xl/ctrlProps/ctrlProp25.xml><?xml version="1.0" encoding="utf-8"?>
<formControlPr xmlns="http://schemas.microsoft.com/office/spreadsheetml/2009/9/main" objectType="CheckBox" fmlaLink="$D$41" lockText="1" noThreeD="1"/>
</file>

<file path=xl/ctrlProps/ctrlProp26.xml><?xml version="1.0" encoding="utf-8"?>
<formControlPr xmlns="http://schemas.microsoft.com/office/spreadsheetml/2009/9/main" objectType="CheckBox" fmlaLink="$G$41" lockText="1" noThreeD="1"/>
</file>

<file path=xl/ctrlProps/ctrlProp27.xml><?xml version="1.0" encoding="utf-8"?>
<formControlPr xmlns="http://schemas.microsoft.com/office/spreadsheetml/2009/9/main" objectType="CheckBox" checked="Checked" fmlaLink="$G$42" lockText="1" noThreeD="1"/>
</file>

<file path=xl/ctrlProps/ctrlProp28.xml><?xml version="1.0" encoding="utf-8"?>
<formControlPr xmlns="http://schemas.microsoft.com/office/spreadsheetml/2009/9/main" objectType="CheckBox" fmlaLink="$G$27" lockText="1" noThreeD="1"/>
</file>

<file path=xl/ctrlProps/ctrlProp29.xml><?xml version="1.0" encoding="utf-8"?>
<formControlPr xmlns="http://schemas.microsoft.com/office/spreadsheetml/2009/9/main" objectType="CheckBox" fmlaLink="$J$41" lockText="1" noThreeD="1"/>
</file>

<file path=xl/ctrlProps/ctrlProp30.xml><?xml version="1.0" encoding="utf-8"?>
<formControlPr xmlns="http://schemas.microsoft.com/office/spreadsheetml/2009/9/main" objectType="CheckBox" checked="Checked" fmlaLink="$J$42" lockText="1" noThreeD="1"/>
</file>

<file path=xl/ctrlProps/ctrlProp31.xml><?xml version="1.0" encoding="utf-8"?>
<formControlPr xmlns="http://schemas.microsoft.com/office/spreadsheetml/2009/9/main" objectType="CheckBox" fmlaLink="$M$41" lockText="1" noThreeD="1"/>
</file>

<file path=xl/ctrlProps/ctrlProp32.xml><?xml version="1.0" encoding="utf-8"?>
<formControlPr xmlns="http://schemas.microsoft.com/office/spreadsheetml/2009/9/main" objectType="CheckBox" checked="Checked" fmlaLink="$M$42"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527050</xdr:colOff>
          <xdr:row>23</xdr:row>
          <xdr:rowOff>133350</xdr:rowOff>
        </xdr:from>
        <xdr:to>
          <xdr:col>2</xdr:col>
          <xdr:colOff>1384300</xdr:colOff>
          <xdr:row>23</xdr:row>
          <xdr:rowOff>355600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508000</xdr:colOff>
          <xdr:row>24</xdr:row>
          <xdr:rowOff>146050</xdr:rowOff>
        </xdr:from>
        <xdr:to>
          <xdr:col>2</xdr:col>
          <xdr:colOff>1479550</xdr:colOff>
          <xdr:row>24</xdr:row>
          <xdr:rowOff>546100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$2,100</a:t>
              </a:r>
            </a:p>
          </xdr:txBody>
        </xdr:sp>
        <xdr:clientData/>
      </xdr:twoCellAnchor>
    </mc:Choice>
    <mc:Fallback/>
  </mc:AlternateContent>
  <xdr:twoCellAnchor>
    <xdr:from>
      <xdr:col>0</xdr:col>
      <xdr:colOff>0</xdr:colOff>
      <xdr:row>61</xdr:row>
      <xdr:rowOff>1360</xdr:rowOff>
    </xdr:from>
    <xdr:to>
      <xdr:col>3</xdr:col>
      <xdr:colOff>838200</xdr:colOff>
      <xdr:row>74</xdr:row>
      <xdr:rowOff>169069</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75</xdr:row>
      <xdr:rowOff>180520</xdr:rowOff>
    </xdr:from>
    <xdr:to>
      <xdr:col>3</xdr:col>
      <xdr:colOff>857250</xdr:colOff>
      <xdr:row>93</xdr:row>
      <xdr:rowOff>65086</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1257301</xdr:colOff>
      <xdr:row>61</xdr:row>
      <xdr:rowOff>2043</xdr:rowOff>
    </xdr:from>
    <xdr:to>
      <xdr:col>6</xdr:col>
      <xdr:colOff>2508250</xdr:colOff>
      <xdr:row>74</xdr:row>
      <xdr:rowOff>160110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1266825</xdr:colOff>
      <xdr:row>76</xdr:row>
      <xdr:rowOff>10318</xdr:rowOff>
    </xdr:from>
    <xdr:to>
      <xdr:col>6</xdr:col>
      <xdr:colOff>2520951</xdr:colOff>
      <xdr:row>93</xdr:row>
      <xdr:rowOff>75859</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584200</xdr:colOff>
          <xdr:row>13</xdr:row>
          <xdr:rowOff>133350</xdr:rowOff>
        </xdr:from>
        <xdr:to>
          <xdr:col>2</xdr:col>
          <xdr:colOff>1314450</xdr:colOff>
          <xdr:row>13</xdr:row>
          <xdr:rowOff>361950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15</xdr:row>
          <xdr:rowOff>133350</xdr:rowOff>
        </xdr:from>
        <xdr:to>
          <xdr:col>2</xdr:col>
          <xdr:colOff>1009650</xdr:colOff>
          <xdr:row>15</xdr:row>
          <xdr:rowOff>355600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$7,000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508000</xdr:colOff>
          <xdr:row>6</xdr:row>
          <xdr:rowOff>228600</xdr:rowOff>
        </xdr:from>
        <xdr:to>
          <xdr:col>2</xdr:col>
          <xdr:colOff>1276350</xdr:colOff>
          <xdr:row>6</xdr:row>
          <xdr:rowOff>476250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25</xdr:row>
          <xdr:rowOff>107950</xdr:rowOff>
        </xdr:from>
        <xdr:to>
          <xdr:col>2</xdr:col>
          <xdr:colOff>1384300</xdr:colOff>
          <xdr:row>25</xdr:row>
          <xdr:rowOff>400050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2500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673100</xdr:rowOff>
        </xdr:from>
        <xdr:to>
          <xdr:col>1</xdr:col>
          <xdr:colOff>304800</xdr:colOff>
          <xdr:row>40</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Use Default Maintenance Cost (0.5% of total initial cost)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39</xdr:row>
          <xdr:rowOff>38100</xdr:rowOff>
        </xdr:from>
        <xdr:to>
          <xdr:col>4</xdr:col>
          <xdr:colOff>336550</xdr:colOff>
          <xdr:row>39</xdr:row>
          <xdr:rowOff>298450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Use Default Maintenance Cost (0.05% of total initial cost) </a:t>
              </a:r>
            </a:p>
          </xdr:txBody>
        </xdr:sp>
        <xdr:clientData/>
      </xdr:twoCellAnchor>
    </mc:Choice>
    <mc:Fallback/>
  </mc:AlternateContent>
  <xdr:twoCellAnchor editAs="oneCell">
    <xdr:from>
      <xdr:col>0</xdr:col>
      <xdr:colOff>0</xdr:colOff>
      <xdr:row>0</xdr:row>
      <xdr:rowOff>133350</xdr:rowOff>
    </xdr:from>
    <xdr:to>
      <xdr:col>0</xdr:col>
      <xdr:colOff>2149775</xdr:colOff>
      <xdr:row>4</xdr:row>
      <xdr:rowOff>95077</xdr:rowOff>
    </xdr:to>
    <xdr:pic>
      <xdr:nvPicPr>
        <xdr:cNvPr id="19" name="Picture 4">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133350"/>
          <a:ext cx="2149775" cy="836122"/>
        </a:xfrm>
        <a:prstGeom prst="rect">
          <a:avLst/>
        </a:prstGeom>
        <a:noFill/>
        <a:ln w="1">
          <a:noFill/>
          <a:miter lim="800000"/>
          <a:headEnd/>
          <a:tailEnd type="none" w="med" len="med"/>
        </a:ln>
        <a:effectLst/>
      </xdr:spPr>
    </xdr:pic>
    <xdr:clientData/>
  </xdr:twoCellAnchor>
  <mc:AlternateContent xmlns:mc="http://schemas.openxmlformats.org/markup-compatibility/2006">
    <mc:Choice xmlns:a14="http://schemas.microsoft.com/office/drawing/2010/main" Requires="a14">
      <xdr:twoCellAnchor editAs="oneCell">
        <xdr:from>
          <xdr:col>2</xdr:col>
          <xdr:colOff>514350</xdr:colOff>
          <xdr:row>18</xdr:row>
          <xdr:rowOff>146050</xdr:rowOff>
        </xdr:from>
        <xdr:to>
          <xdr:col>2</xdr:col>
          <xdr:colOff>1543050</xdr:colOff>
          <xdr:row>18</xdr:row>
          <xdr:rowOff>400050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$5,295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488950</xdr:colOff>
          <xdr:row>32</xdr:row>
          <xdr:rowOff>95250</xdr:rowOff>
        </xdr:from>
        <xdr:to>
          <xdr:col>1</xdr:col>
          <xdr:colOff>1555750</xdr:colOff>
          <xdr:row>32</xdr:row>
          <xdr:rowOff>419100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$5,879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32</xdr:row>
          <xdr:rowOff>203200</xdr:rowOff>
        </xdr:from>
        <xdr:to>
          <xdr:col>4</xdr:col>
          <xdr:colOff>1022350</xdr:colOff>
          <xdr:row>32</xdr:row>
          <xdr:rowOff>457200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$2,170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32</xdr:row>
          <xdr:rowOff>184150</xdr:rowOff>
        </xdr:from>
        <xdr:to>
          <xdr:col>7</xdr:col>
          <xdr:colOff>914400</xdr:colOff>
          <xdr:row>32</xdr:row>
          <xdr:rowOff>450850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$8,350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1574800</xdr:colOff>
          <xdr:row>39</xdr:row>
          <xdr:rowOff>69850</xdr:rowOff>
        </xdr:from>
        <xdr:to>
          <xdr:col>7</xdr:col>
          <xdr:colOff>44450</xdr:colOff>
          <xdr:row>39</xdr:row>
          <xdr:rowOff>323850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Use Default Maintenance Cost (0.05% of total initial cost)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26</xdr:row>
          <xdr:rowOff>152400</xdr:rowOff>
        </xdr:from>
        <xdr:to>
          <xdr:col>3</xdr:col>
          <xdr:colOff>2298700</xdr:colOff>
          <xdr:row>26</xdr:row>
          <xdr:rowOff>495300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Use estimated number</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527050</xdr:colOff>
          <xdr:row>23</xdr:row>
          <xdr:rowOff>133350</xdr:rowOff>
        </xdr:from>
        <xdr:to>
          <xdr:col>2</xdr:col>
          <xdr:colOff>1384300</xdr:colOff>
          <xdr:row>23</xdr:row>
          <xdr:rowOff>355600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508000</xdr:colOff>
          <xdr:row>24</xdr:row>
          <xdr:rowOff>146050</xdr:rowOff>
        </xdr:from>
        <xdr:to>
          <xdr:col>2</xdr:col>
          <xdr:colOff>1479550</xdr:colOff>
          <xdr:row>24</xdr:row>
          <xdr:rowOff>546100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$2,100</a:t>
              </a:r>
            </a:p>
          </xdr:txBody>
        </xdr:sp>
        <xdr:clientData/>
      </xdr:twoCellAnchor>
    </mc:Choice>
    <mc:Fallback/>
  </mc:AlternateContent>
  <xdr:twoCellAnchor>
    <xdr:from>
      <xdr:col>0</xdr:col>
      <xdr:colOff>0</xdr:colOff>
      <xdr:row>62</xdr:row>
      <xdr:rowOff>7710</xdr:rowOff>
    </xdr:from>
    <xdr:to>
      <xdr:col>3</xdr:col>
      <xdr:colOff>838200</xdr:colOff>
      <xdr:row>76</xdr:row>
      <xdr:rowOff>7144</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76</xdr:row>
      <xdr:rowOff>126545</xdr:rowOff>
    </xdr:from>
    <xdr:to>
      <xdr:col>3</xdr:col>
      <xdr:colOff>857250</xdr:colOff>
      <xdr:row>94</xdr:row>
      <xdr:rowOff>11111</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1238251</xdr:colOff>
      <xdr:row>62</xdr:row>
      <xdr:rowOff>8393</xdr:rowOff>
    </xdr:from>
    <xdr:to>
      <xdr:col>6</xdr:col>
      <xdr:colOff>2517775</xdr:colOff>
      <xdr:row>76</xdr:row>
      <xdr:rowOff>1360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1228725</xdr:colOff>
      <xdr:row>76</xdr:row>
      <xdr:rowOff>115093</xdr:rowOff>
    </xdr:from>
    <xdr:to>
      <xdr:col>6</xdr:col>
      <xdr:colOff>2505076</xdr:colOff>
      <xdr:row>94</xdr:row>
      <xdr:rowOff>2834</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584200</xdr:colOff>
          <xdr:row>13</xdr:row>
          <xdr:rowOff>133350</xdr:rowOff>
        </xdr:from>
        <xdr:to>
          <xdr:col>2</xdr:col>
          <xdr:colOff>1314450</xdr:colOff>
          <xdr:row>13</xdr:row>
          <xdr:rowOff>361950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15</xdr:row>
          <xdr:rowOff>133350</xdr:rowOff>
        </xdr:from>
        <xdr:to>
          <xdr:col>2</xdr:col>
          <xdr:colOff>1009650</xdr:colOff>
          <xdr:row>15</xdr:row>
          <xdr:rowOff>355600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$7,000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508000</xdr:colOff>
          <xdr:row>6</xdr:row>
          <xdr:rowOff>228600</xdr:rowOff>
        </xdr:from>
        <xdr:to>
          <xdr:col>2</xdr:col>
          <xdr:colOff>1276350</xdr:colOff>
          <xdr:row>6</xdr:row>
          <xdr:rowOff>476250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25</xdr:row>
          <xdr:rowOff>107950</xdr:rowOff>
        </xdr:from>
        <xdr:to>
          <xdr:col>2</xdr:col>
          <xdr:colOff>1384300</xdr:colOff>
          <xdr:row>25</xdr:row>
          <xdr:rowOff>400050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2500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679450</xdr:rowOff>
        </xdr:from>
        <xdr:to>
          <xdr:col>0</xdr:col>
          <xdr:colOff>2705100</xdr:colOff>
          <xdr:row>40</xdr:row>
          <xdr:rowOff>0</xdr:rowOff>
        </xdr:to>
        <xdr:sp macro="" textlink="">
          <xdr:nvSpPr>
            <xdr:cNvPr id="8199" name="Check Box 7" descr="Use Default Maintenance Cost (0.5% of total initial cost) "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Use Default Maintenance Cost (0.5% of total initial cost)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39</xdr:row>
          <xdr:rowOff>38100</xdr:rowOff>
        </xdr:from>
        <xdr:to>
          <xdr:col>4</xdr:col>
          <xdr:colOff>273050</xdr:colOff>
          <xdr:row>39</xdr:row>
          <xdr:rowOff>298450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Use Default Maintenance Cost (0.05% of total initial cost) </a:t>
              </a:r>
            </a:p>
          </xdr:txBody>
        </xdr:sp>
        <xdr:clientData/>
      </xdr:twoCellAnchor>
    </mc:Choice>
    <mc:Fallback/>
  </mc:AlternateContent>
  <xdr:twoCellAnchor editAs="oneCell">
    <xdr:from>
      <xdr:col>0</xdr:col>
      <xdr:colOff>0</xdr:colOff>
      <xdr:row>0</xdr:row>
      <xdr:rowOff>133350</xdr:rowOff>
    </xdr:from>
    <xdr:to>
      <xdr:col>0</xdr:col>
      <xdr:colOff>2149775</xdr:colOff>
      <xdr:row>4</xdr:row>
      <xdr:rowOff>102697</xdr:rowOff>
    </xdr:to>
    <xdr:pic>
      <xdr:nvPicPr>
        <xdr:cNvPr id="14" name="Picture 4">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133350"/>
          <a:ext cx="2149775" cy="810722"/>
        </a:xfrm>
        <a:prstGeom prst="rect">
          <a:avLst/>
        </a:prstGeom>
        <a:noFill/>
        <a:ln w="1">
          <a:noFill/>
          <a:miter lim="800000"/>
          <a:headEnd/>
          <a:tailEnd type="none" w="med" len="med"/>
        </a:ln>
        <a:effectLst/>
      </xdr:spPr>
    </xdr:pic>
    <xdr:clientData/>
  </xdr:twoCellAnchor>
  <mc:AlternateContent xmlns:mc="http://schemas.openxmlformats.org/markup-compatibility/2006">
    <mc:Choice xmlns:a14="http://schemas.microsoft.com/office/drawing/2010/main" Requires="a14">
      <xdr:twoCellAnchor editAs="oneCell">
        <xdr:from>
          <xdr:col>2</xdr:col>
          <xdr:colOff>514350</xdr:colOff>
          <xdr:row>18</xdr:row>
          <xdr:rowOff>146050</xdr:rowOff>
        </xdr:from>
        <xdr:to>
          <xdr:col>2</xdr:col>
          <xdr:colOff>1543050</xdr:colOff>
          <xdr:row>18</xdr:row>
          <xdr:rowOff>400050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$5,295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488950</xdr:colOff>
          <xdr:row>32</xdr:row>
          <xdr:rowOff>95250</xdr:rowOff>
        </xdr:from>
        <xdr:to>
          <xdr:col>1</xdr:col>
          <xdr:colOff>1555750</xdr:colOff>
          <xdr:row>32</xdr:row>
          <xdr:rowOff>419100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$5,879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32</xdr:row>
          <xdr:rowOff>203200</xdr:rowOff>
        </xdr:from>
        <xdr:to>
          <xdr:col>4</xdr:col>
          <xdr:colOff>1022350</xdr:colOff>
          <xdr:row>32</xdr:row>
          <xdr:rowOff>457200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$2,170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32</xdr:row>
          <xdr:rowOff>184150</xdr:rowOff>
        </xdr:from>
        <xdr:to>
          <xdr:col>8</xdr:col>
          <xdr:colOff>101600</xdr:colOff>
          <xdr:row>32</xdr:row>
          <xdr:rowOff>450850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$8,350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1574800</xdr:colOff>
          <xdr:row>39</xdr:row>
          <xdr:rowOff>69850</xdr:rowOff>
        </xdr:from>
        <xdr:to>
          <xdr:col>7</xdr:col>
          <xdr:colOff>50800</xdr:colOff>
          <xdr:row>39</xdr:row>
          <xdr:rowOff>323850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Use Default Maintenance Cost (0.05% of total initial cost)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26</xdr:row>
          <xdr:rowOff>152400</xdr:rowOff>
        </xdr:from>
        <xdr:to>
          <xdr:col>3</xdr:col>
          <xdr:colOff>2298700</xdr:colOff>
          <xdr:row>26</xdr:row>
          <xdr:rowOff>495300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Use estimated number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32</xdr:row>
          <xdr:rowOff>184150</xdr:rowOff>
        </xdr:from>
        <xdr:to>
          <xdr:col>11</xdr:col>
          <xdr:colOff>247650</xdr:colOff>
          <xdr:row>32</xdr:row>
          <xdr:rowOff>450850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$7,994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63500</xdr:rowOff>
        </xdr:from>
        <xdr:to>
          <xdr:col>10</xdr:col>
          <xdr:colOff>228600</xdr:colOff>
          <xdr:row>39</xdr:row>
          <xdr:rowOff>323850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Use Default Maintenance Cost (0.05% of total initial cost)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32</xdr:row>
          <xdr:rowOff>184150</xdr:rowOff>
        </xdr:from>
        <xdr:to>
          <xdr:col>14</xdr:col>
          <xdr:colOff>95250</xdr:colOff>
          <xdr:row>32</xdr:row>
          <xdr:rowOff>450850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$4,285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844550</xdr:colOff>
          <xdr:row>39</xdr:row>
          <xdr:rowOff>69850</xdr:rowOff>
        </xdr:from>
        <xdr:to>
          <xdr:col>13</xdr:col>
          <xdr:colOff>273050</xdr:colOff>
          <xdr:row>39</xdr:row>
          <xdr:rowOff>323850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Use Default Maintenance Cost (0.05% of total initial cost)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DD4F3-C202-46AE-B113-989B92F21CFD}">
  <sheetPr codeName="Sheet1"/>
  <dimension ref="A3:AC79"/>
  <sheetViews>
    <sheetView topLeftCell="A28" zoomScaleNormal="100" workbookViewId="0">
      <selection activeCell="M37" sqref="M37"/>
    </sheetView>
  </sheetViews>
  <sheetFormatPr defaultColWidth="8.81640625" defaultRowHeight="14.5" x14ac:dyDescent="0.35"/>
  <cols>
    <col min="1" max="1" width="35.26953125" style="8" customWidth="1"/>
    <col min="2" max="2" width="25" style="8" customWidth="1"/>
    <col min="3" max="3" width="22.81640625" style="8" customWidth="1"/>
    <col min="4" max="4" width="36.81640625" style="8" customWidth="1"/>
    <col min="5" max="5" width="16.6328125" style="8" customWidth="1"/>
    <col min="6" max="6" width="12.7265625" style="8" customWidth="1"/>
    <col min="7" max="7" width="36.26953125" style="115" customWidth="1"/>
    <col min="8" max="8" width="14.54296875" style="8" customWidth="1"/>
    <col min="9" max="9" width="10.453125" style="8" customWidth="1"/>
    <col min="10" max="18" width="8.81640625" style="8"/>
    <col min="19" max="19" width="50" style="8" customWidth="1"/>
    <col min="20" max="20" width="24.26953125" style="8" customWidth="1"/>
    <col min="21" max="21" width="32.453125" style="8" customWidth="1"/>
    <col min="22" max="22" width="20.26953125" style="8" customWidth="1"/>
    <col min="23" max="23" width="54.54296875" style="8" customWidth="1"/>
    <col min="24" max="24" width="53.7265625" style="8" customWidth="1"/>
    <col min="25" max="25" width="8.81640625" style="8"/>
    <col min="26" max="26" width="21.54296875" style="8" customWidth="1"/>
    <col min="27" max="27" width="27.81640625" style="8" customWidth="1"/>
    <col min="28" max="30" width="8.81640625" style="8"/>
    <col min="31" max="31" width="32.81640625" style="8" customWidth="1"/>
    <col min="32" max="32" width="31.54296875" style="8" customWidth="1"/>
    <col min="33" max="16384" width="8.81640625" style="8"/>
  </cols>
  <sheetData>
    <row r="3" spans="1:26" ht="23.5" x14ac:dyDescent="0.55000000000000004">
      <c r="B3" s="174" t="s">
        <v>38</v>
      </c>
      <c r="C3" s="174"/>
    </row>
    <row r="4" spans="1:26" x14ac:dyDescent="0.35">
      <c r="B4" s="18" t="s">
        <v>39</v>
      </c>
      <c r="C4" s="114"/>
    </row>
    <row r="6" spans="1:26" ht="20.25" customHeight="1" x14ac:dyDescent="0.5">
      <c r="A6" s="60" t="s">
        <v>30</v>
      </c>
      <c r="B6" s="39"/>
      <c r="C6" s="39"/>
      <c r="D6" s="93"/>
      <c r="E6" s="93"/>
      <c r="F6" s="93"/>
      <c r="G6" s="116"/>
    </row>
    <row r="7" spans="1:26" ht="66.75" customHeight="1" x14ac:dyDescent="0.35">
      <c r="A7" s="179" t="s">
        <v>43</v>
      </c>
      <c r="B7" s="179"/>
      <c r="C7" s="86"/>
      <c r="D7" s="76">
        <v>18</v>
      </c>
      <c r="E7" s="107"/>
      <c r="F7" s="12"/>
      <c r="G7" s="69" t="b">
        <v>1</v>
      </c>
      <c r="Y7" s="28"/>
      <c r="Z7" s="28"/>
    </row>
    <row r="8" spans="1:26" ht="29.25" customHeight="1" x14ac:dyDescent="0.35">
      <c r="A8" s="180" t="s">
        <v>77</v>
      </c>
      <c r="B8" s="181"/>
      <c r="C8" s="80">
        <v>100</v>
      </c>
      <c r="D8" s="78"/>
      <c r="E8" s="94"/>
      <c r="F8" s="12"/>
      <c r="G8" s="69"/>
      <c r="Y8" s="28"/>
      <c r="Z8" s="29"/>
    </row>
    <row r="9" spans="1:26" ht="29.25" customHeight="1" x14ac:dyDescent="0.35">
      <c r="A9" s="183" t="s">
        <v>6</v>
      </c>
      <c r="B9" s="184"/>
      <c r="C9" s="129">
        <f>IF(G7=TRUE,15*C8,D7*C8)</f>
        <v>1500</v>
      </c>
      <c r="D9" s="95"/>
      <c r="E9" s="94"/>
      <c r="F9" s="12"/>
      <c r="G9" s="69"/>
      <c r="Y9" s="28"/>
      <c r="Z9" s="29"/>
    </row>
    <row r="10" spans="1:26" ht="31.5" customHeight="1" thickBot="1" x14ac:dyDescent="0.4">
      <c r="A10" s="188" t="s">
        <v>44</v>
      </c>
      <c r="B10" s="188"/>
      <c r="C10" s="85">
        <v>2.2999999999999998</v>
      </c>
      <c r="D10" s="96"/>
      <c r="E10" s="12"/>
      <c r="F10" s="12"/>
      <c r="G10" s="69"/>
      <c r="Y10" s="28"/>
      <c r="Z10" s="28"/>
    </row>
    <row r="11" spans="1:26" ht="15" customHeight="1" thickTop="1" x14ac:dyDescent="0.35">
      <c r="A11" s="73"/>
      <c r="B11" s="74"/>
      <c r="C11" s="77"/>
      <c r="D11" s="95"/>
      <c r="E11" s="94"/>
      <c r="F11" s="12"/>
      <c r="G11" s="69"/>
      <c r="Y11" s="28"/>
      <c r="Z11" s="29"/>
    </row>
    <row r="12" spans="1:26" ht="21" customHeight="1" x14ac:dyDescent="0.5">
      <c r="A12" s="189" t="s">
        <v>40</v>
      </c>
      <c r="B12" s="189"/>
      <c r="C12" s="189"/>
      <c r="D12" s="189"/>
      <c r="E12" s="94"/>
      <c r="F12" s="12"/>
      <c r="G12" s="69"/>
      <c r="Y12" s="28"/>
      <c r="Z12" s="29"/>
    </row>
    <row r="13" spans="1:26" ht="21" customHeight="1" x14ac:dyDescent="0.5">
      <c r="A13" s="178" t="s">
        <v>41</v>
      </c>
      <c r="B13" s="178"/>
      <c r="C13" s="178"/>
      <c r="D13" s="178"/>
      <c r="E13" s="128"/>
      <c r="F13" s="128"/>
      <c r="G13" s="69"/>
      <c r="Y13" s="28"/>
      <c r="Z13" s="29"/>
    </row>
    <row r="14" spans="1:26" ht="32.25" customHeight="1" x14ac:dyDescent="0.35">
      <c r="A14" s="175" t="s">
        <v>50</v>
      </c>
      <c r="B14" s="182"/>
      <c r="C14" s="87"/>
      <c r="D14" s="157" t="s">
        <v>58</v>
      </c>
      <c r="E14" s="12"/>
      <c r="F14" s="12"/>
      <c r="G14" s="171" t="b">
        <v>1</v>
      </c>
      <c r="Y14" s="28"/>
      <c r="Z14" s="28"/>
    </row>
    <row r="15" spans="1:26" ht="45.65" customHeight="1" x14ac:dyDescent="0.35">
      <c r="A15" s="185" t="s">
        <v>49</v>
      </c>
      <c r="B15" s="185"/>
      <c r="C15" s="80">
        <v>1</v>
      </c>
      <c r="D15" s="12"/>
      <c r="E15" s="12"/>
      <c r="F15" s="12"/>
      <c r="G15" s="171"/>
      <c r="Y15" s="28"/>
      <c r="Z15" s="28"/>
    </row>
    <row r="16" spans="1:26" ht="45" customHeight="1" thickBot="1" x14ac:dyDescent="0.4">
      <c r="A16" s="190" t="s">
        <v>52</v>
      </c>
      <c r="B16" s="190"/>
      <c r="C16" s="90"/>
      <c r="D16" s="169">
        <v>6000</v>
      </c>
      <c r="E16" s="12"/>
      <c r="F16" s="12"/>
      <c r="G16" s="69" t="b">
        <v>0</v>
      </c>
      <c r="Y16" s="28"/>
      <c r="Z16" s="28"/>
    </row>
    <row r="17" spans="1:26" ht="6.75" customHeight="1" thickTop="1" x14ac:dyDescent="0.35">
      <c r="A17" s="75"/>
      <c r="B17" s="75"/>
      <c r="C17" s="79"/>
      <c r="D17" s="83"/>
      <c r="E17" s="12"/>
      <c r="F17" s="12"/>
      <c r="G17" s="69"/>
      <c r="Y17" s="28"/>
      <c r="Z17" s="28"/>
    </row>
    <row r="18" spans="1:26" ht="18" customHeight="1" x14ac:dyDescent="0.45">
      <c r="A18" s="178" t="s">
        <v>42</v>
      </c>
      <c r="B18" s="178"/>
      <c r="C18" s="178"/>
      <c r="D18" s="178"/>
      <c r="E18" s="12"/>
      <c r="F18" s="12"/>
      <c r="G18" s="69"/>
      <c r="Y18" s="28"/>
      <c r="Z18" s="28"/>
    </row>
    <row r="19" spans="1:26" ht="55.9" customHeight="1" x14ac:dyDescent="0.35">
      <c r="A19" s="175" t="s">
        <v>76</v>
      </c>
      <c r="B19" s="175"/>
      <c r="C19" s="87"/>
      <c r="D19" s="83">
        <v>1000</v>
      </c>
      <c r="E19" s="12"/>
      <c r="F19" s="12"/>
      <c r="G19" s="69" t="b">
        <v>0</v>
      </c>
      <c r="Y19" s="28"/>
      <c r="Z19" s="28"/>
    </row>
    <row r="20" spans="1:26" ht="36" customHeight="1" thickBot="1" x14ac:dyDescent="0.4">
      <c r="A20" s="176" t="s">
        <v>64</v>
      </c>
      <c r="B20" s="177"/>
      <c r="C20" s="88">
        <v>1</v>
      </c>
      <c r="D20" s="83"/>
      <c r="E20" s="12"/>
      <c r="F20" s="12"/>
      <c r="G20" s="69"/>
      <c r="Y20" s="28"/>
      <c r="Z20" s="28"/>
    </row>
    <row r="21" spans="1:26" ht="9" customHeight="1" thickTop="1" x14ac:dyDescent="0.35">
      <c r="A21" s="75"/>
      <c r="B21" s="75"/>
      <c r="C21" s="79"/>
      <c r="D21" s="83"/>
      <c r="E21" s="12"/>
      <c r="F21" s="12"/>
      <c r="G21" s="69"/>
      <c r="Y21" s="28"/>
      <c r="Z21" s="28"/>
    </row>
    <row r="22" spans="1:26" ht="22.5" customHeight="1" x14ac:dyDescent="0.45">
      <c r="A22" s="178" t="s">
        <v>34</v>
      </c>
      <c r="B22" s="178"/>
      <c r="C22" s="178"/>
      <c r="D22" s="178"/>
      <c r="E22" s="105"/>
      <c r="F22" s="12"/>
      <c r="G22" s="69"/>
      <c r="Y22" s="28"/>
      <c r="Z22" s="28"/>
    </row>
    <row r="23" spans="1:26" ht="17.149999999999999" customHeight="1" x14ac:dyDescent="0.5">
      <c r="A23" s="186" t="s">
        <v>80</v>
      </c>
      <c r="B23" s="187"/>
      <c r="C23" s="187"/>
      <c r="D23" s="187"/>
      <c r="E23" s="105"/>
      <c r="F23" s="12"/>
      <c r="G23" s="69"/>
      <c r="Y23" s="28"/>
      <c r="Z23" s="28"/>
    </row>
    <row r="24" spans="1:26" ht="33" customHeight="1" x14ac:dyDescent="0.35">
      <c r="A24" s="191" t="s">
        <v>45</v>
      </c>
      <c r="B24" s="191"/>
      <c r="C24" s="89"/>
      <c r="D24" s="157" t="s">
        <v>59</v>
      </c>
      <c r="E24" s="16"/>
      <c r="F24" s="12"/>
      <c r="G24" s="171" t="b">
        <v>1</v>
      </c>
      <c r="Y24" s="28"/>
      <c r="Z24" s="28"/>
    </row>
    <row r="25" spans="1:26" ht="59.25" customHeight="1" x14ac:dyDescent="0.35">
      <c r="A25" s="194" t="s">
        <v>53</v>
      </c>
      <c r="B25" s="194"/>
      <c r="C25" s="90"/>
      <c r="D25" s="83">
        <v>1500</v>
      </c>
      <c r="E25" s="12"/>
      <c r="F25" s="12"/>
      <c r="G25" s="171" t="b">
        <v>1</v>
      </c>
      <c r="Y25" s="28"/>
      <c r="Z25" s="28"/>
    </row>
    <row r="26" spans="1:26" ht="45" customHeight="1" x14ac:dyDescent="0.35">
      <c r="A26" s="180" t="s">
        <v>46</v>
      </c>
      <c r="B26" s="180"/>
      <c r="C26" s="90"/>
      <c r="D26" s="84">
        <v>3000</v>
      </c>
      <c r="E26" s="12"/>
      <c r="F26" s="12"/>
      <c r="G26" s="171" t="b">
        <v>1</v>
      </c>
      <c r="Y26" s="28"/>
      <c r="Z26" s="28"/>
    </row>
    <row r="27" spans="1:26" ht="45" customHeight="1" x14ac:dyDescent="0.35">
      <c r="A27" s="180" t="s">
        <v>79</v>
      </c>
      <c r="B27" s="180"/>
      <c r="C27" s="80">
        <v>1</v>
      </c>
      <c r="D27" s="158"/>
      <c r="E27" s="12"/>
      <c r="F27" s="12"/>
      <c r="G27" s="171" t="b">
        <v>0</v>
      </c>
      <c r="Y27" s="28"/>
      <c r="Z27" s="28"/>
    </row>
    <row r="28" spans="1:26" ht="45" customHeight="1" thickBot="1" x14ac:dyDescent="0.4">
      <c r="A28" s="193" t="s">
        <v>57</v>
      </c>
      <c r="B28" s="193"/>
      <c r="C28" s="137">
        <f>ROUNDUP(IF(G26=TRUE,C9/2500,C9/D26),0)</f>
        <v>1</v>
      </c>
      <c r="D28" s="159"/>
      <c r="E28" s="12"/>
      <c r="F28" s="12"/>
      <c r="G28" s="118"/>
      <c r="Y28" s="28"/>
      <c r="Z28" s="28"/>
    </row>
    <row r="29" spans="1:26" ht="18" customHeight="1" thickTop="1" x14ac:dyDescent="0.35">
      <c r="A29" s="81"/>
      <c r="B29" s="81"/>
      <c r="C29" s="82"/>
      <c r="D29" s="76"/>
      <c r="E29" s="12"/>
      <c r="F29" s="12"/>
      <c r="G29" s="118"/>
      <c r="Y29" s="28"/>
      <c r="Z29" s="28"/>
    </row>
    <row r="30" spans="1:26" s="67" customFormat="1" ht="18.5" x14ac:dyDescent="0.45">
      <c r="A30" s="63" t="s">
        <v>11</v>
      </c>
      <c r="B30" s="65"/>
      <c r="C30" s="65"/>
      <c r="D30" s="66"/>
      <c r="E30" s="66"/>
      <c r="F30" s="66"/>
      <c r="G30" s="66"/>
      <c r="H30" s="66"/>
      <c r="I30" s="66"/>
      <c r="L30" s="172"/>
    </row>
    <row r="31" spans="1:26" s="67" customFormat="1" ht="18.5" x14ac:dyDescent="0.45">
      <c r="A31" s="197" t="s">
        <v>20</v>
      </c>
      <c r="B31" s="197"/>
      <c r="C31" s="198"/>
      <c r="D31" s="199" t="s">
        <v>35</v>
      </c>
      <c r="E31" s="200"/>
      <c r="F31" s="200"/>
      <c r="G31" s="149" t="s">
        <v>21</v>
      </c>
      <c r="H31" s="140"/>
      <c r="I31" s="165"/>
      <c r="J31" s="120"/>
    </row>
    <row r="32" spans="1:26" s="67" customFormat="1" ht="18.5" x14ac:dyDescent="0.45">
      <c r="A32" s="141"/>
      <c r="B32" s="71" t="s">
        <v>47</v>
      </c>
      <c r="C32" s="146" t="s">
        <v>75</v>
      </c>
      <c r="D32" s="138"/>
      <c r="E32" s="71" t="s">
        <v>47</v>
      </c>
      <c r="F32" s="71" t="s">
        <v>75</v>
      </c>
      <c r="G32" s="149"/>
      <c r="H32" s="71" t="s">
        <v>47</v>
      </c>
      <c r="I32" s="146" t="s">
        <v>75</v>
      </c>
      <c r="J32" s="120"/>
    </row>
    <row r="33" spans="1:29" s="67" customFormat="1" ht="46.5" customHeight="1" x14ac:dyDescent="0.45">
      <c r="A33" s="192" t="s">
        <v>51</v>
      </c>
      <c r="B33" s="160"/>
      <c r="C33" s="143">
        <v>1</v>
      </c>
      <c r="D33" s="196" t="s">
        <v>54</v>
      </c>
      <c r="E33" s="161"/>
      <c r="F33" s="143">
        <v>1</v>
      </c>
      <c r="G33" s="201" t="s">
        <v>55</v>
      </c>
      <c r="H33" s="162"/>
      <c r="I33" s="145">
        <v>1</v>
      </c>
      <c r="J33" s="120"/>
    </row>
    <row r="34" spans="1:29" s="67" customFormat="1" ht="40.5" customHeight="1" x14ac:dyDescent="0.45">
      <c r="A34" s="192"/>
      <c r="B34" s="144">
        <v>5500</v>
      </c>
      <c r="C34" s="147">
        <v>1</v>
      </c>
      <c r="D34" s="196"/>
      <c r="E34" s="144">
        <v>2000</v>
      </c>
      <c r="F34" s="147">
        <v>1</v>
      </c>
      <c r="G34" s="201"/>
      <c r="H34" s="144">
        <v>8000</v>
      </c>
      <c r="I34" s="163">
        <v>1</v>
      </c>
      <c r="J34" s="120"/>
    </row>
    <row r="35" spans="1:29" s="67" customFormat="1" ht="18.5" x14ac:dyDescent="0.45">
      <c r="A35" s="142" t="s">
        <v>41</v>
      </c>
      <c r="B35" s="144">
        <f>IF(G16=TRUE,7000,D16)</f>
        <v>6000</v>
      </c>
      <c r="C35" s="145">
        <f>IF(G14=FALSE,0,C15)</f>
        <v>1</v>
      </c>
      <c r="D35" s="142" t="s">
        <v>41</v>
      </c>
      <c r="E35" s="144">
        <f>IF(G16=TRUE,7000,D16)</f>
        <v>6000</v>
      </c>
      <c r="F35" s="145">
        <f>IF(G14=FALSE,0,C15)</f>
        <v>1</v>
      </c>
      <c r="G35" s="142" t="s">
        <v>41</v>
      </c>
      <c r="H35" s="144">
        <f>IF(G16=TRUE,7000,D16)</f>
        <v>6000</v>
      </c>
      <c r="I35" s="145">
        <f>IF(G14=FALSE,0,C15)</f>
        <v>1</v>
      </c>
      <c r="J35" s="120"/>
    </row>
    <row r="36" spans="1:29" s="67" customFormat="1" ht="18.5" x14ac:dyDescent="0.45">
      <c r="A36" s="142" t="s">
        <v>42</v>
      </c>
      <c r="B36" s="144">
        <f>IF(G19=TRUE,5295,D19)</f>
        <v>1000</v>
      </c>
      <c r="C36" s="145">
        <f>C20</f>
        <v>1</v>
      </c>
      <c r="D36" s="142" t="s">
        <v>42</v>
      </c>
      <c r="E36" s="144">
        <f>IF(G19=TRUE,5295,D19)</f>
        <v>1000</v>
      </c>
      <c r="F36" s="145">
        <f>C20</f>
        <v>1</v>
      </c>
      <c r="G36" s="142" t="s">
        <v>42</v>
      </c>
      <c r="H36" s="144">
        <f>IF(G19=TRUE,5295,D19)</f>
        <v>1000</v>
      </c>
      <c r="I36" s="145">
        <f>C20</f>
        <v>1</v>
      </c>
      <c r="J36" s="120"/>
      <c r="S36" s="170"/>
    </row>
    <row r="37" spans="1:29" s="67" customFormat="1" ht="18.5" x14ac:dyDescent="0.45">
      <c r="A37" s="142" t="s">
        <v>34</v>
      </c>
      <c r="B37" s="144">
        <f>IF(G25=TRUE,2100,D25)</f>
        <v>2100</v>
      </c>
      <c r="C37" s="145" cm="1">
        <f t="array" ref="C37">_xlfn.IFS(G24=FALSE,0,G24=TRUE,IF(G27=TRUE,C28,C27))</f>
        <v>1</v>
      </c>
      <c r="D37" s="142" t="s">
        <v>34</v>
      </c>
      <c r="E37" s="144">
        <f>IF(G25=TRUE,2100,D25)</f>
        <v>2100</v>
      </c>
      <c r="F37" s="145" cm="1">
        <f t="array" ref="F37">_xlfn.IFS(G24=FALSE,0,G24=TRUE,IF(G27=TRUE,C28,C27))</f>
        <v>1</v>
      </c>
      <c r="G37" s="142" t="s">
        <v>81</v>
      </c>
      <c r="H37" s="144">
        <f>IF(G25=TRUE,2100,D25)</f>
        <v>2100</v>
      </c>
      <c r="I37" s="145" cm="1">
        <f t="array" ref="I37">_xlfn.IFS(G24=FALSE,0,G24=TRUE,IF(G27=TRUE,C28,C27))</f>
        <v>1</v>
      </c>
      <c r="J37" s="120"/>
    </row>
    <row r="38" spans="1:29" s="67" customFormat="1" ht="18.5" x14ac:dyDescent="0.45">
      <c r="A38" s="142" t="s">
        <v>48</v>
      </c>
      <c r="B38" s="152">
        <f>IF(B41=TRUE, SUMPRODUCT(B36:B37,C36:C37)+5879*C33,SUMPRODUCT(B34:B37,C34:C37))</f>
        <v>14600</v>
      </c>
      <c r="C38" s="108"/>
      <c r="D38" s="142" t="s">
        <v>48</v>
      </c>
      <c r="E38" s="152">
        <f>IF(D41=TRUE, SUMPRODUCT(E36:E37,F36:F37)+2170*F33,SUMPRODUCT(E34:E37,F34:F37))</f>
        <v>5270</v>
      </c>
      <c r="F38" s="139"/>
      <c r="G38" s="142" t="s">
        <v>48</v>
      </c>
      <c r="H38" s="152">
        <f>IF(G41=TRUE, SUMPRODUCT(H36:H37,I36:I37)+8350*I33,SUMPRODUCT(H34:H37,I34:I37))</f>
        <v>11450</v>
      </c>
      <c r="I38" s="165"/>
      <c r="J38" s="120"/>
    </row>
    <row r="39" spans="1:29" ht="56.15" customHeight="1" x14ac:dyDescent="0.35">
      <c r="A39" s="150" t="s">
        <v>56</v>
      </c>
      <c r="B39" s="144">
        <v>50</v>
      </c>
      <c r="C39" s="92"/>
      <c r="D39" s="150" t="s">
        <v>56</v>
      </c>
      <c r="E39" s="144">
        <v>50</v>
      </c>
      <c r="F39" s="92"/>
      <c r="G39" s="150" t="s">
        <v>56</v>
      </c>
      <c r="H39" s="144">
        <v>50</v>
      </c>
      <c r="I39" s="92"/>
      <c r="J39" s="121"/>
      <c r="AB39" s="28"/>
      <c r="AC39" s="28"/>
    </row>
    <row r="40" spans="1:29" ht="30" customHeight="1" thickBot="1" x14ac:dyDescent="0.4">
      <c r="A40" s="97"/>
      <c r="B40" s="100">
        <f>B38*0.5%</f>
        <v>73</v>
      </c>
      <c r="C40" s="98"/>
      <c r="D40" s="99"/>
      <c r="E40" s="100">
        <f>E38*0.5%</f>
        <v>26.35</v>
      </c>
      <c r="F40" s="98"/>
      <c r="G40" s="99"/>
      <c r="H40" s="100">
        <f>H38*0.5%</f>
        <v>57.25</v>
      </c>
      <c r="I40" s="98"/>
      <c r="J40" s="121"/>
      <c r="AB40" s="28"/>
      <c r="AC40" s="28"/>
    </row>
    <row r="41" spans="1:29" ht="21" hidden="1" customHeight="1" x14ac:dyDescent="0.35">
      <c r="A41" s="47"/>
      <c r="B41" s="154" t="b">
        <v>0</v>
      </c>
      <c r="C41" s="155"/>
      <c r="D41" s="154" t="b">
        <v>1</v>
      </c>
      <c r="E41" s="155"/>
      <c r="F41" s="154"/>
      <c r="G41" s="153" t="b">
        <v>1</v>
      </c>
      <c r="Y41" s="28"/>
      <c r="Z41" s="28"/>
    </row>
    <row r="42" spans="1:29" ht="21" hidden="1" customHeight="1" x14ac:dyDescent="0.35">
      <c r="A42" s="64"/>
      <c r="B42" s="156" t="b">
        <v>1</v>
      </c>
      <c r="C42" s="156"/>
      <c r="D42" s="156" t="b">
        <v>1</v>
      </c>
      <c r="E42" s="153"/>
      <c r="F42" s="156"/>
      <c r="G42" s="153" t="b">
        <v>1</v>
      </c>
      <c r="Y42" s="28"/>
      <c r="Z42" s="28"/>
    </row>
    <row r="43" spans="1:29" x14ac:dyDescent="0.35">
      <c r="A43" s="37"/>
      <c r="B43" s="106"/>
      <c r="C43" s="38"/>
      <c r="D43" s="96"/>
      <c r="E43" s="12"/>
      <c r="F43" s="12"/>
      <c r="G43" s="117"/>
      <c r="Y43" s="28"/>
      <c r="Z43" s="28"/>
    </row>
    <row r="44" spans="1:29" ht="18.5" x14ac:dyDescent="0.45">
      <c r="A44" s="63" t="s">
        <v>82</v>
      </c>
      <c r="B44" s="40"/>
      <c r="C44" s="40"/>
      <c r="D44" s="40"/>
      <c r="E44" s="42"/>
      <c r="F44" s="42"/>
      <c r="G44" s="119"/>
      <c r="H44" s="173"/>
      <c r="Y44" s="28"/>
      <c r="Z44" s="28"/>
    </row>
    <row r="45" spans="1:29" ht="99.5" customHeight="1" x14ac:dyDescent="0.35">
      <c r="A45" s="195" t="s">
        <v>84</v>
      </c>
      <c r="B45" s="195"/>
      <c r="C45" s="195"/>
      <c r="D45" s="195"/>
      <c r="E45" s="42"/>
      <c r="F45" s="42"/>
      <c r="G45" s="119"/>
      <c r="Y45" s="28"/>
      <c r="Z45" s="28"/>
    </row>
    <row r="46" spans="1:29" ht="29" x14ac:dyDescent="0.35">
      <c r="A46" s="37" t="s">
        <v>9</v>
      </c>
      <c r="B46" s="75" t="s">
        <v>22</v>
      </c>
      <c r="C46" s="75" t="s">
        <v>23</v>
      </c>
      <c r="D46" s="68" t="s">
        <v>14</v>
      </c>
      <c r="E46" s="10"/>
      <c r="F46" s="10"/>
      <c r="G46" s="26"/>
      <c r="Y46" s="28"/>
      <c r="Z46" s="28"/>
    </row>
    <row r="47" spans="1:29" ht="15.75" customHeight="1" x14ac:dyDescent="0.35">
      <c r="A47" s="130" t="s">
        <v>10</v>
      </c>
      <c r="B47" s="131">
        <v>69</v>
      </c>
      <c r="C47" s="131">
        <v>61</v>
      </c>
      <c r="D47" s="131">
        <f>SUM(B47:C47)</f>
        <v>130</v>
      </c>
      <c r="Y47" s="28"/>
      <c r="Z47" s="28"/>
    </row>
    <row r="48" spans="1:29" ht="34" customHeight="1" x14ac:dyDescent="0.35">
      <c r="A48" s="52" t="s">
        <v>31</v>
      </c>
      <c r="B48" s="132">
        <v>0.33</v>
      </c>
      <c r="C48" s="132">
        <v>0.44</v>
      </c>
      <c r="D48" s="132"/>
      <c r="Y48" s="28"/>
      <c r="Z48" s="28"/>
    </row>
    <row r="49" spans="1:29" ht="29" x14ac:dyDescent="0.35">
      <c r="A49" s="51" t="s">
        <v>13</v>
      </c>
      <c r="B49" s="133">
        <f>B48*B47</f>
        <v>22.77</v>
      </c>
      <c r="C49" s="133">
        <f>C48*C47</f>
        <v>26.84</v>
      </c>
      <c r="D49" s="133">
        <f>B49+C49</f>
        <v>49.61</v>
      </c>
      <c r="E49" s="18"/>
      <c r="Y49" s="28"/>
      <c r="Z49" s="28"/>
    </row>
    <row r="50" spans="1:29" ht="38.15" customHeight="1" x14ac:dyDescent="0.35">
      <c r="A50" s="52" t="s">
        <v>32</v>
      </c>
      <c r="B50" s="134">
        <v>0.15432200000000007</v>
      </c>
      <c r="C50" s="134">
        <v>8.818400000000004E-2</v>
      </c>
      <c r="D50" s="132"/>
      <c r="Y50" s="28"/>
      <c r="Z50" s="28"/>
    </row>
    <row r="51" spans="1:29" ht="36" customHeight="1" x14ac:dyDescent="0.35">
      <c r="A51" s="50" t="s">
        <v>12</v>
      </c>
      <c r="B51" s="135">
        <f>B47*B50</f>
        <v>10.648218000000005</v>
      </c>
      <c r="C51" s="135">
        <f>C47*C50</f>
        <v>5.3792240000000024</v>
      </c>
      <c r="D51" s="135">
        <f>B51+C51</f>
        <v>16.027442000000008</v>
      </c>
      <c r="Y51" s="28"/>
      <c r="Z51" s="28"/>
    </row>
    <row r="52" spans="1:29" ht="33" customHeight="1" x14ac:dyDescent="0.35">
      <c r="A52" s="51" t="s">
        <v>16</v>
      </c>
      <c r="B52" s="136">
        <f>B51*$C10</f>
        <v>24.490901400000009</v>
      </c>
      <c r="C52" s="136">
        <f>C51*$C10</f>
        <v>12.372215200000005</v>
      </c>
      <c r="D52" s="136">
        <f>D51*$C10</f>
        <v>36.863116600000012</v>
      </c>
      <c r="Y52" s="28"/>
      <c r="Z52" s="28"/>
    </row>
    <row r="53" spans="1:29" x14ac:dyDescent="0.35">
      <c r="A53" s="44" t="s">
        <v>83</v>
      </c>
      <c r="B53" s="41"/>
      <c r="C53" s="41"/>
      <c r="D53" s="35"/>
      <c r="Y53" s="28"/>
      <c r="Z53" s="28"/>
    </row>
    <row r="54" spans="1:29" x14ac:dyDescent="0.35">
      <c r="A54" s="44"/>
      <c r="B54" s="41"/>
      <c r="C54" s="41"/>
      <c r="D54" s="43"/>
      <c r="Y54" s="28"/>
      <c r="Z54" s="28"/>
    </row>
    <row r="55" spans="1:29" s="67" customFormat="1" ht="18.5" x14ac:dyDescent="0.45">
      <c r="A55" s="63" t="s">
        <v>37</v>
      </c>
      <c r="B55" s="63"/>
      <c r="C55" s="63"/>
      <c r="D55" s="63"/>
      <c r="E55" s="63"/>
      <c r="F55" s="63"/>
      <c r="G55" s="122"/>
    </row>
    <row r="56" spans="1:29" ht="52.5" customHeight="1" x14ac:dyDescent="0.35">
      <c r="B56" s="36" t="s">
        <v>24</v>
      </c>
      <c r="C56" s="36" t="s">
        <v>7</v>
      </c>
      <c r="D56" s="36" t="s">
        <v>8</v>
      </c>
      <c r="E56" s="91" t="s">
        <v>36</v>
      </c>
      <c r="F56" s="71" t="s">
        <v>25</v>
      </c>
      <c r="G56" s="123" t="s">
        <v>26</v>
      </c>
    </row>
    <row r="57" spans="1:29" ht="15" customHeight="1" x14ac:dyDescent="0.35">
      <c r="A57" s="70" t="s">
        <v>1</v>
      </c>
      <c r="B57" s="48">
        <f>$D$52</f>
        <v>36.863116600000012</v>
      </c>
      <c r="C57" s="48">
        <f>B38/C8</f>
        <v>146</v>
      </c>
      <c r="D57" s="48">
        <f>IF(B42=FALSE,B39/C8,B40/C8)</f>
        <v>0.73</v>
      </c>
      <c r="E57" s="46">
        <f>C57/B57</f>
        <v>3.9605983830461029</v>
      </c>
      <c r="F57" s="49">
        <f>$B57*5-$C57-$D57*5</f>
        <v>34.665583000000062</v>
      </c>
      <c r="G57" s="124">
        <f>$B57*7-$C57-$D57*7</f>
        <v>106.93181620000009</v>
      </c>
    </row>
    <row r="58" spans="1:29" ht="15" customHeight="1" x14ac:dyDescent="0.35">
      <c r="A58" s="70" t="s">
        <v>2</v>
      </c>
      <c r="B58" s="48">
        <f>$D$52</f>
        <v>36.863116600000012</v>
      </c>
      <c r="C58" s="48">
        <f>E38/C8</f>
        <v>52.7</v>
      </c>
      <c r="D58" s="48">
        <f>IF(D42=FALSE,E39/C8,E40/C8)</f>
        <v>0.26350000000000001</v>
      </c>
      <c r="E58" s="46">
        <f>C58/B58</f>
        <v>1.4296132519625318</v>
      </c>
      <c r="F58" s="49">
        <f>$B58*5-$C58-$D58*5</f>
        <v>130.29808300000008</v>
      </c>
      <c r="G58" s="124">
        <f>$B58*7-$C58-$D58*7</f>
        <v>203.49731620000009</v>
      </c>
    </row>
    <row r="59" spans="1:29" ht="15" customHeight="1" thickBot="1" x14ac:dyDescent="0.4">
      <c r="A59" s="101" t="s">
        <v>0</v>
      </c>
      <c r="B59" s="102">
        <f>$D$52</f>
        <v>36.863116600000012</v>
      </c>
      <c r="C59" s="102">
        <f>H38/C8</f>
        <v>114.5</v>
      </c>
      <c r="D59" s="102">
        <f>IF(G42=FALSE,H39/C8,H40/C8)</f>
        <v>0.57250000000000001</v>
      </c>
      <c r="E59" s="103">
        <f>C59/B59</f>
        <v>3.1060857182108137</v>
      </c>
      <c r="F59" s="104">
        <f>$B59*5-$C59-$D59*5</f>
        <v>66.953083000000063</v>
      </c>
      <c r="G59" s="125">
        <f>$B59*7-$C59-$D59*7</f>
        <v>139.53431620000009</v>
      </c>
    </row>
    <row r="60" spans="1:29" ht="16.149999999999999" customHeight="1" x14ac:dyDescent="0.35">
      <c r="A60" s="13"/>
      <c r="B60" s="10"/>
      <c r="C60" s="11"/>
      <c r="D60" s="11"/>
      <c r="E60" s="11"/>
      <c r="F60" s="11"/>
      <c r="G60" s="126"/>
      <c r="H60" s="9"/>
    </row>
    <row r="61" spans="1:29" x14ac:dyDescent="0.35">
      <c r="A61" s="12"/>
      <c r="B61" s="12"/>
      <c r="C61" s="9"/>
      <c r="D61" s="9"/>
      <c r="E61" s="9"/>
      <c r="F61" s="9"/>
      <c r="G61" s="127"/>
    </row>
    <row r="62" spans="1:29" ht="15" customHeight="1" x14ac:dyDescent="0.35">
      <c r="A62" s="14"/>
      <c r="B62" s="12"/>
      <c r="C62" s="12"/>
      <c r="D62" s="9"/>
      <c r="E62" s="12"/>
      <c r="F62" s="12"/>
      <c r="G62" s="117"/>
      <c r="Z62" s="15"/>
      <c r="AA62" s="5"/>
      <c r="AB62" s="5"/>
      <c r="AC62" s="5"/>
    </row>
    <row r="63" spans="1:29" x14ac:dyDescent="0.35">
      <c r="A63" s="12"/>
      <c r="B63" s="12"/>
      <c r="C63" s="12"/>
      <c r="D63" s="9"/>
      <c r="E63" s="12"/>
      <c r="F63" s="12"/>
      <c r="G63" s="117"/>
      <c r="Z63" s="1"/>
      <c r="AA63" s="5"/>
      <c r="AB63" s="5"/>
      <c r="AC63" s="17"/>
    </row>
    <row r="64" spans="1:29" ht="28.15" customHeight="1" x14ac:dyDescent="0.35">
      <c r="A64" s="14"/>
      <c r="B64" s="12"/>
      <c r="C64" s="12"/>
      <c r="D64" s="12"/>
      <c r="E64" s="12"/>
      <c r="F64" s="12"/>
      <c r="G64" s="117"/>
      <c r="H64" s="10"/>
      <c r="S64" s="27"/>
      <c r="T64" s="27"/>
      <c r="U64" s="27"/>
      <c r="V64" s="27"/>
      <c r="Z64" s="5"/>
      <c r="AA64" s="5"/>
      <c r="AB64" s="5"/>
      <c r="AC64" s="5"/>
    </row>
    <row r="65" spans="8:29" ht="15" customHeight="1" x14ac:dyDescent="0.35">
      <c r="H65" s="10"/>
      <c r="S65" s="27"/>
      <c r="T65" s="27"/>
      <c r="U65" s="27"/>
      <c r="V65" s="27"/>
      <c r="Z65" s="27"/>
      <c r="AA65" s="27"/>
      <c r="AB65" s="27"/>
      <c r="AC65" s="27"/>
    </row>
    <row r="66" spans="8:29" ht="15" customHeight="1" x14ac:dyDescent="0.35">
      <c r="H66" s="10"/>
      <c r="S66" s="27"/>
      <c r="T66" s="27"/>
      <c r="U66" s="27"/>
      <c r="V66" s="27"/>
      <c r="Z66" s="27"/>
      <c r="AA66" s="27"/>
      <c r="AB66" s="27"/>
      <c r="AC66" s="27"/>
    </row>
    <row r="67" spans="8:29" ht="30" customHeight="1" x14ac:dyDescent="0.35">
      <c r="H67" s="10"/>
      <c r="Z67" s="27"/>
      <c r="AA67" s="27"/>
      <c r="AB67" s="27"/>
      <c r="AC67" s="27"/>
    </row>
    <row r="68" spans="8:29" ht="15" customHeight="1" x14ac:dyDescent="0.35">
      <c r="Z68" s="27"/>
      <c r="AA68" s="27"/>
      <c r="AB68" s="27"/>
      <c r="AC68" s="27"/>
    </row>
    <row r="69" spans="8:29" x14ac:dyDescent="0.35">
      <c r="S69" s="3"/>
      <c r="T69" s="4"/>
      <c r="U69" s="30"/>
      <c r="V69" s="31"/>
      <c r="W69" s="31"/>
      <c r="X69" s="31"/>
    </row>
    <row r="70" spans="8:29" ht="15" customHeight="1" x14ac:dyDescent="0.35">
      <c r="S70" s="7"/>
      <c r="T70" s="5"/>
      <c r="U70" s="17"/>
      <c r="V70" s="6"/>
      <c r="W70" s="20"/>
      <c r="X70" s="2"/>
    </row>
    <row r="71" spans="8:29" x14ac:dyDescent="0.35">
      <c r="S71" s="16"/>
      <c r="T71" s="5"/>
      <c r="U71" s="17"/>
      <c r="V71" s="6"/>
      <c r="W71" s="17"/>
      <c r="X71" s="6"/>
    </row>
    <row r="72" spans="8:29" x14ac:dyDescent="0.35">
      <c r="S72" s="16"/>
      <c r="T72" s="5"/>
      <c r="U72" s="17"/>
      <c r="V72" s="20"/>
      <c r="W72" s="17"/>
      <c r="X72" s="20"/>
    </row>
    <row r="73" spans="8:29" x14ac:dyDescent="0.35">
      <c r="S73" s="16"/>
      <c r="T73" s="16"/>
      <c r="U73" s="23"/>
      <c r="V73" s="2"/>
      <c r="W73" s="21"/>
      <c r="X73" s="21"/>
    </row>
    <row r="74" spans="8:29" x14ac:dyDescent="0.35">
      <c r="S74" s="16"/>
      <c r="T74" s="16"/>
      <c r="U74" s="2"/>
      <c r="V74" s="24"/>
      <c r="W74" s="21"/>
      <c r="X74" s="21"/>
    </row>
    <row r="75" spans="8:29" x14ac:dyDescent="0.35">
      <c r="S75" s="16"/>
      <c r="T75" s="16"/>
      <c r="U75" s="21"/>
      <c r="V75" s="21"/>
      <c r="W75" s="25"/>
      <c r="X75" s="2"/>
    </row>
    <row r="76" spans="8:29" x14ac:dyDescent="0.35">
      <c r="S76" s="19"/>
      <c r="T76" s="16"/>
      <c r="U76" s="21"/>
      <c r="V76" s="21"/>
      <c r="W76" s="2"/>
      <c r="X76" s="23"/>
    </row>
    <row r="77" spans="8:29" x14ac:dyDescent="0.35">
      <c r="S77" s="15"/>
      <c r="T77" s="5"/>
      <c r="U77" s="6"/>
      <c r="V77" s="6"/>
      <c r="W77" s="6"/>
      <c r="X77" s="6"/>
    </row>
    <row r="78" spans="8:29" x14ac:dyDescent="0.35">
      <c r="S78" s="22"/>
      <c r="T78" s="5"/>
      <c r="U78" s="32"/>
      <c r="V78" s="33"/>
      <c r="W78" s="34"/>
      <c r="X78" s="32"/>
    </row>
    <row r="79" spans="8:29" x14ac:dyDescent="0.35">
      <c r="S79" s="12"/>
      <c r="T79" s="12"/>
      <c r="U79" s="12"/>
      <c r="V79" s="12"/>
      <c r="W79" s="12"/>
      <c r="X79" s="12"/>
    </row>
  </sheetData>
  <mergeCells count="26">
    <mergeCell ref="A45:D45"/>
    <mergeCell ref="D33:D34"/>
    <mergeCell ref="A31:C31"/>
    <mergeCell ref="D31:F31"/>
    <mergeCell ref="G33:G34"/>
    <mergeCell ref="A24:B24"/>
    <mergeCell ref="A33:A34"/>
    <mergeCell ref="A26:B26"/>
    <mergeCell ref="A28:B28"/>
    <mergeCell ref="A27:B27"/>
    <mergeCell ref="A25:B25"/>
    <mergeCell ref="A23:D23"/>
    <mergeCell ref="A22:D22"/>
    <mergeCell ref="A10:B10"/>
    <mergeCell ref="A12:D12"/>
    <mergeCell ref="A16:B16"/>
    <mergeCell ref="B3:C3"/>
    <mergeCell ref="A19:B19"/>
    <mergeCell ref="A20:B20"/>
    <mergeCell ref="A13:D13"/>
    <mergeCell ref="A18:D18"/>
    <mergeCell ref="A7:B7"/>
    <mergeCell ref="A8:B8"/>
    <mergeCell ref="A14:B14"/>
    <mergeCell ref="A9:B9"/>
    <mergeCell ref="A15:B15"/>
  </mergeCells>
  <conditionalFormatting sqref="D7">
    <cfRule type="expression" dxfId="99" priority="80">
      <formula>$G$7=TRUE</formula>
    </cfRule>
    <cfRule type="expression" dxfId="98" priority="81">
      <formula>$G$7=FALSE</formula>
    </cfRule>
  </conditionalFormatting>
  <conditionalFormatting sqref="D25">
    <cfRule type="expression" dxfId="97" priority="77">
      <formula>$G$25=FALSE</formula>
    </cfRule>
    <cfRule type="expression" dxfId="96" priority="78">
      <formula>$G$25=TRUE</formula>
    </cfRule>
  </conditionalFormatting>
  <conditionalFormatting sqref="D26:D27">
    <cfRule type="expression" dxfId="95" priority="73">
      <formula>$G$26=TRUE</formula>
    </cfRule>
    <cfRule type="expression" dxfId="94" priority="74">
      <formula>$G$26=FALSE</formula>
    </cfRule>
  </conditionalFormatting>
  <conditionalFormatting sqref="B40">
    <cfRule type="expression" dxfId="93" priority="22">
      <formula>$B$42=TRUE</formula>
    </cfRule>
    <cfRule type="expression" dxfId="92" priority="63">
      <formula>$B$42=FALSE</formula>
    </cfRule>
  </conditionalFormatting>
  <conditionalFormatting sqref="D19">
    <cfRule type="expression" dxfId="91" priority="48">
      <formula>$G$19=TRUE</formula>
    </cfRule>
    <cfRule type="expression" dxfId="90" priority="49">
      <formula>$G$19=FALSE</formula>
    </cfRule>
  </conditionalFormatting>
  <conditionalFormatting sqref="B34">
    <cfRule type="expression" dxfId="89" priority="43">
      <formula>$B$41=FALSE</formula>
    </cfRule>
    <cfRule type="expression" dxfId="88" priority="45">
      <formula>$B$41=TRUE</formula>
    </cfRule>
  </conditionalFormatting>
  <conditionalFormatting sqref="C33">
    <cfRule type="expression" dxfId="87" priority="39">
      <formula>$B$41=TRUE</formula>
    </cfRule>
    <cfRule type="expression" dxfId="86" priority="40">
      <formula>$B$41=FALSE</formula>
    </cfRule>
  </conditionalFormatting>
  <conditionalFormatting sqref="E34">
    <cfRule type="expression" dxfId="85" priority="37">
      <formula>$D$41=FALSE</formula>
    </cfRule>
    <cfRule type="expression" dxfId="84" priority="38">
      <formula>$D$41=TRUE</formula>
    </cfRule>
  </conditionalFormatting>
  <conditionalFormatting sqref="F34">
    <cfRule type="expression" dxfId="83" priority="35">
      <formula>$D$41=FALSE</formula>
    </cfRule>
    <cfRule type="expression" dxfId="82" priority="36">
      <formula>$D$41=TRUE</formula>
    </cfRule>
  </conditionalFormatting>
  <conditionalFormatting sqref="C34">
    <cfRule type="expression" dxfId="81" priority="33">
      <formula>$B$41=FALSE</formula>
    </cfRule>
    <cfRule type="expression" dxfId="80" priority="34">
      <formula>$B$41=TRUE</formula>
    </cfRule>
  </conditionalFormatting>
  <conditionalFormatting sqref="I33">
    <cfRule type="expression" dxfId="79" priority="29">
      <formula>$G$41=TRUE</formula>
    </cfRule>
    <cfRule type="expression" dxfId="78" priority="30">
      <formula>$G$41=FALSE</formula>
    </cfRule>
  </conditionalFormatting>
  <conditionalFormatting sqref="H34">
    <cfRule type="expression" dxfId="77" priority="27">
      <formula>$G$41=FALSE</formula>
    </cfRule>
    <cfRule type="expression" dxfId="76" priority="28">
      <formula>$G$41=TRUE</formula>
    </cfRule>
  </conditionalFormatting>
  <conditionalFormatting sqref="I34">
    <cfRule type="expression" dxfId="75" priority="25">
      <formula>$G$41=FALSE</formula>
    </cfRule>
    <cfRule type="expression" dxfId="74" priority="26">
      <formula>$G$41=TRUE</formula>
    </cfRule>
  </conditionalFormatting>
  <conditionalFormatting sqref="B39">
    <cfRule type="expression" dxfId="73" priority="23">
      <formula>$B$42=FALSE</formula>
    </cfRule>
    <cfRule type="expression" dxfId="72" priority="24">
      <formula>$B$42=TRUE</formula>
    </cfRule>
  </conditionalFormatting>
  <conditionalFormatting sqref="E40">
    <cfRule type="expression" dxfId="71" priority="16">
      <formula>$D$42=TRUE</formula>
    </cfRule>
    <cfRule type="expression" dxfId="70" priority="19">
      <formula>$D$42=FALSE</formula>
    </cfRule>
  </conditionalFormatting>
  <conditionalFormatting sqref="E39">
    <cfRule type="expression" dxfId="69" priority="14">
      <formula>$D$42=FALSE</formula>
    </cfRule>
    <cfRule type="expression" dxfId="68" priority="15">
      <formula>$D$42=TRUE</formula>
    </cfRule>
  </conditionalFormatting>
  <conditionalFormatting sqref="H40">
    <cfRule type="expression" dxfId="67" priority="12">
      <formula>$G$42=TRUE</formula>
    </cfRule>
    <cfRule type="expression" dxfId="66" priority="13">
      <formula>$G$42=FALSE</formula>
    </cfRule>
  </conditionalFormatting>
  <conditionalFormatting sqref="H39">
    <cfRule type="expression" dxfId="65" priority="10">
      <formula>$G$42=FALSE</formula>
    </cfRule>
    <cfRule type="expression" dxfId="64" priority="11">
      <formula>$G$42=TRUE</formula>
    </cfRule>
  </conditionalFormatting>
  <conditionalFormatting sqref="D16">
    <cfRule type="expression" dxfId="63" priority="4">
      <formula>$G$16=TRUE</formula>
    </cfRule>
    <cfRule type="expression" dxfId="62" priority="5">
      <formula>$G$16=FALSE</formula>
    </cfRule>
  </conditionalFormatting>
  <conditionalFormatting sqref="F33">
    <cfRule type="expression" dxfId="61" priority="1">
      <formula>$D$41=TRUE</formula>
    </cfRule>
    <cfRule type="expression" dxfId="60" priority="2">
      <formula>$D$41=FALSE</formula>
    </cfRule>
  </conditionalFormatting>
  <pageMargins left="0.7" right="0.7" top="0.75" bottom="0.75" header="0.3" footer="0.3"/>
  <pageSetup scale="40" orientation="portrait" r:id="rId1"/>
  <rowBreaks count="1" manualBreakCount="1">
    <brk id="2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527050</xdr:colOff>
                    <xdr:row>23</xdr:row>
                    <xdr:rowOff>133350</xdr:rowOff>
                  </from>
                  <to>
                    <xdr:col>2</xdr:col>
                    <xdr:colOff>1384300</xdr:colOff>
                    <xdr:row>23</xdr:row>
                    <xdr:rowOff>355600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508000</xdr:colOff>
                    <xdr:row>24</xdr:row>
                    <xdr:rowOff>146050</xdr:rowOff>
                  </from>
                  <to>
                    <xdr:col>2</xdr:col>
                    <xdr:colOff>1479550</xdr:colOff>
                    <xdr:row>24</xdr:row>
                    <xdr:rowOff>546100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2</xdr:col>
                    <xdr:colOff>584200</xdr:colOff>
                    <xdr:row>13</xdr:row>
                    <xdr:rowOff>133350</xdr:rowOff>
                  </from>
                  <to>
                    <xdr:col>2</xdr:col>
                    <xdr:colOff>1314450</xdr:colOff>
                    <xdr:row>13</xdr:row>
                    <xdr:rowOff>361950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2</xdr:col>
                    <xdr:colOff>476250</xdr:colOff>
                    <xdr:row>15</xdr:row>
                    <xdr:rowOff>133350</xdr:rowOff>
                  </from>
                  <to>
                    <xdr:col>2</xdr:col>
                    <xdr:colOff>1009650</xdr:colOff>
                    <xdr:row>15</xdr:row>
                    <xdr:rowOff>355600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2</xdr:col>
                    <xdr:colOff>508000</xdr:colOff>
                    <xdr:row>6</xdr:row>
                    <xdr:rowOff>228600</xdr:rowOff>
                  </from>
                  <to>
                    <xdr:col>2</xdr:col>
                    <xdr:colOff>1276350</xdr:colOff>
                    <xdr:row>6</xdr:row>
                    <xdr:rowOff>476250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2</xdr:col>
                    <xdr:colOff>533400</xdr:colOff>
                    <xdr:row>25</xdr:row>
                    <xdr:rowOff>107950</xdr:rowOff>
                  </from>
                  <to>
                    <xdr:col>2</xdr:col>
                    <xdr:colOff>1384300</xdr:colOff>
                    <xdr:row>25</xdr:row>
                    <xdr:rowOff>400050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0</xdr:col>
                    <xdr:colOff>0</xdr:colOff>
                    <xdr:row>38</xdr:row>
                    <xdr:rowOff>673100</xdr:rowOff>
                  </from>
                  <to>
                    <xdr:col>1</xdr:col>
                    <xdr:colOff>304800</xdr:colOff>
                    <xdr:row>40</xdr:row>
                    <xdr:rowOff>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3</xdr:col>
                    <xdr:colOff>12700</xdr:colOff>
                    <xdr:row>39</xdr:row>
                    <xdr:rowOff>38100</xdr:rowOff>
                  </from>
                  <to>
                    <xdr:col>4</xdr:col>
                    <xdr:colOff>336550</xdr:colOff>
                    <xdr:row>39</xdr:row>
                    <xdr:rowOff>298450</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2</xdr:col>
                    <xdr:colOff>514350</xdr:colOff>
                    <xdr:row>18</xdr:row>
                    <xdr:rowOff>146050</xdr:rowOff>
                  </from>
                  <to>
                    <xdr:col>2</xdr:col>
                    <xdr:colOff>1543050</xdr:colOff>
                    <xdr:row>18</xdr:row>
                    <xdr:rowOff>400050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1</xdr:col>
                    <xdr:colOff>488950</xdr:colOff>
                    <xdr:row>32</xdr:row>
                    <xdr:rowOff>95250</xdr:rowOff>
                  </from>
                  <to>
                    <xdr:col>1</xdr:col>
                    <xdr:colOff>1555750</xdr:colOff>
                    <xdr:row>32</xdr:row>
                    <xdr:rowOff>419100</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4</xdr:col>
                    <xdr:colOff>355600</xdr:colOff>
                    <xdr:row>32</xdr:row>
                    <xdr:rowOff>203200</xdr:rowOff>
                  </from>
                  <to>
                    <xdr:col>4</xdr:col>
                    <xdr:colOff>1022350</xdr:colOff>
                    <xdr:row>32</xdr:row>
                    <xdr:rowOff>457200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7</xdr:col>
                    <xdr:colOff>127000</xdr:colOff>
                    <xdr:row>32</xdr:row>
                    <xdr:rowOff>184150</xdr:rowOff>
                  </from>
                  <to>
                    <xdr:col>7</xdr:col>
                    <xdr:colOff>914400</xdr:colOff>
                    <xdr:row>32</xdr:row>
                    <xdr:rowOff>450850</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5</xdr:col>
                    <xdr:colOff>1574800</xdr:colOff>
                    <xdr:row>39</xdr:row>
                    <xdr:rowOff>69850</xdr:rowOff>
                  </from>
                  <to>
                    <xdr:col>7</xdr:col>
                    <xdr:colOff>44450</xdr:colOff>
                    <xdr:row>39</xdr:row>
                    <xdr:rowOff>323850</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3</xdr:col>
                    <xdr:colOff>438150</xdr:colOff>
                    <xdr:row>26</xdr:row>
                    <xdr:rowOff>152400</xdr:rowOff>
                  </from>
                  <to>
                    <xdr:col>3</xdr:col>
                    <xdr:colOff>2298700</xdr:colOff>
                    <xdr:row>26</xdr:row>
                    <xdr:rowOff>495300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518D9-8D12-4867-BCFF-661CC6B14480}">
  <dimension ref="A3:AC79"/>
  <sheetViews>
    <sheetView tabSelected="1" topLeftCell="A13" zoomScaleNormal="100" zoomScaleSheetLayoutView="100" zoomScalePageLayoutView="10" workbookViewId="0">
      <selection activeCell="K40" sqref="K40"/>
    </sheetView>
  </sheetViews>
  <sheetFormatPr defaultColWidth="8.81640625" defaultRowHeight="14.5" x14ac:dyDescent="0.35"/>
  <cols>
    <col min="1" max="1" width="39.1796875" style="8" customWidth="1"/>
    <col min="2" max="2" width="25" style="8" customWidth="1"/>
    <col min="3" max="3" width="22.81640625" style="8" customWidth="1"/>
    <col min="4" max="4" width="36.81640625" style="8" customWidth="1"/>
    <col min="5" max="5" width="19.81640625" style="8" customWidth="1"/>
    <col min="6" max="6" width="9.1796875" style="8" customWidth="1"/>
    <col min="7" max="7" width="36.26953125" style="115" customWidth="1"/>
    <col min="8" max="8" width="11.6328125" style="8" customWidth="1"/>
    <col min="9" max="9" width="7.26953125" style="8" customWidth="1"/>
    <col min="10" max="10" width="37.81640625" style="8" customWidth="1"/>
    <col min="11" max="11" width="9.54296875" style="8" customWidth="1"/>
    <col min="12" max="12" width="8" style="8" customWidth="1"/>
    <col min="13" max="13" width="37.81640625" style="8" customWidth="1"/>
    <col min="14" max="14" width="11.7265625" style="8" customWidth="1"/>
    <col min="15" max="15" width="7.6328125" style="8" customWidth="1"/>
    <col min="16" max="18" width="8.81640625" style="8"/>
    <col min="19" max="19" width="50" style="8" customWidth="1"/>
    <col min="20" max="20" width="24.26953125" style="8" customWidth="1"/>
    <col min="21" max="21" width="32.453125" style="8" customWidth="1"/>
    <col min="22" max="22" width="20.26953125" style="8" customWidth="1"/>
    <col min="23" max="23" width="54.54296875" style="8" customWidth="1"/>
    <col min="24" max="24" width="53.7265625" style="8" customWidth="1"/>
    <col min="25" max="25" width="8.81640625" style="8"/>
    <col min="26" max="26" width="21.54296875" style="8" customWidth="1"/>
    <col min="27" max="27" width="27.81640625" style="8" customWidth="1"/>
    <col min="28" max="30" width="8.81640625" style="8"/>
    <col min="31" max="31" width="32.81640625" style="8" customWidth="1"/>
    <col min="32" max="32" width="31.54296875" style="8" customWidth="1"/>
    <col min="33" max="16384" width="8.81640625" style="8"/>
  </cols>
  <sheetData>
    <row r="3" spans="1:26" ht="23.5" x14ac:dyDescent="0.55000000000000004">
      <c r="B3" s="174" t="s">
        <v>38</v>
      </c>
      <c r="C3" s="174"/>
    </row>
    <row r="4" spans="1:26" x14ac:dyDescent="0.35">
      <c r="B4" s="18" t="s">
        <v>39</v>
      </c>
      <c r="C4" s="114"/>
    </row>
    <row r="6" spans="1:26" ht="20.25" customHeight="1" x14ac:dyDescent="0.5">
      <c r="A6" s="61" t="s">
        <v>29</v>
      </c>
      <c r="B6" s="61"/>
      <c r="C6" s="61"/>
      <c r="D6" s="93"/>
      <c r="E6" s="93"/>
      <c r="F6" s="93"/>
      <c r="G6" s="116"/>
    </row>
    <row r="7" spans="1:26" ht="66.75" customHeight="1" x14ac:dyDescent="0.35">
      <c r="A7" s="179" t="s">
        <v>60</v>
      </c>
      <c r="B7" s="179"/>
      <c r="C7" s="86"/>
      <c r="D7" s="76">
        <v>18</v>
      </c>
      <c r="E7" s="107"/>
      <c r="F7" s="12"/>
      <c r="G7" s="69" t="b">
        <v>1</v>
      </c>
      <c r="Y7" s="28"/>
      <c r="Z7" s="28"/>
    </row>
    <row r="8" spans="1:26" ht="29.25" customHeight="1" x14ac:dyDescent="0.35">
      <c r="A8" s="180" t="s">
        <v>78</v>
      </c>
      <c r="B8" s="181"/>
      <c r="C8" s="80">
        <v>100</v>
      </c>
      <c r="D8" s="78"/>
      <c r="E8" s="94"/>
      <c r="F8" s="12"/>
      <c r="G8" s="69"/>
      <c r="Y8" s="28"/>
      <c r="Z8" s="29"/>
    </row>
    <row r="9" spans="1:26" ht="29.25" customHeight="1" x14ac:dyDescent="0.35">
      <c r="A9" s="183" t="s">
        <v>6</v>
      </c>
      <c r="B9" s="184"/>
      <c r="C9" s="129">
        <f>IF(G7=TRUE,15*C8,D7*C8)</f>
        <v>1500</v>
      </c>
      <c r="D9" s="95"/>
      <c r="E9" s="94"/>
      <c r="F9" s="12"/>
      <c r="G9" s="69"/>
      <c r="Y9" s="28"/>
      <c r="Z9" s="29"/>
    </row>
    <row r="10" spans="1:26" ht="31.5" customHeight="1" thickBot="1" x14ac:dyDescent="0.4">
      <c r="A10" s="188" t="s">
        <v>69</v>
      </c>
      <c r="B10" s="188"/>
      <c r="C10" s="85">
        <v>1.85</v>
      </c>
      <c r="D10" s="96"/>
      <c r="E10" s="12"/>
      <c r="F10" s="12"/>
      <c r="G10" s="69"/>
      <c r="Y10" s="28"/>
      <c r="Z10" s="28"/>
    </row>
    <row r="11" spans="1:26" ht="15" customHeight="1" thickTop="1" x14ac:dyDescent="0.35">
      <c r="A11" s="109"/>
      <c r="B11" s="110"/>
      <c r="C11" s="77"/>
      <c r="D11" s="95"/>
      <c r="E11" s="94"/>
      <c r="F11" s="12"/>
      <c r="G11" s="69"/>
      <c r="Y11" s="28"/>
      <c r="Z11" s="29"/>
    </row>
    <row r="12" spans="1:26" ht="21" customHeight="1" x14ac:dyDescent="0.5">
      <c r="A12" s="61" t="s">
        <v>40</v>
      </c>
      <c r="B12" s="61"/>
      <c r="C12" s="61"/>
      <c r="D12" s="61"/>
      <c r="E12" s="94"/>
      <c r="F12" s="12"/>
      <c r="G12" s="69"/>
      <c r="Y12" s="28"/>
      <c r="Z12" s="29"/>
    </row>
    <row r="13" spans="1:26" ht="21" customHeight="1" x14ac:dyDescent="0.5">
      <c r="A13" s="202" t="s">
        <v>41</v>
      </c>
      <c r="B13" s="202"/>
      <c r="C13" s="202"/>
      <c r="D13" s="202"/>
      <c r="E13" s="128"/>
      <c r="F13" s="128"/>
      <c r="G13" s="69"/>
      <c r="Y13" s="28"/>
      <c r="Z13" s="29"/>
    </row>
    <row r="14" spans="1:26" ht="32.25" customHeight="1" x14ac:dyDescent="0.35">
      <c r="A14" s="175" t="s">
        <v>50</v>
      </c>
      <c r="B14" s="182"/>
      <c r="C14" s="87"/>
      <c r="D14" s="157" t="s">
        <v>58</v>
      </c>
      <c r="E14" s="12"/>
      <c r="F14" s="12"/>
      <c r="G14" s="171" t="b">
        <v>1</v>
      </c>
      <c r="Y14" s="28"/>
      <c r="Z14" s="28"/>
    </row>
    <row r="15" spans="1:26" ht="32.25" customHeight="1" x14ac:dyDescent="0.35">
      <c r="A15" s="185" t="s">
        <v>62</v>
      </c>
      <c r="B15" s="185"/>
      <c r="C15" s="80">
        <v>1</v>
      </c>
      <c r="D15" s="12"/>
      <c r="E15" s="12"/>
      <c r="F15" s="12"/>
      <c r="G15" s="171"/>
      <c r="Y15" s="28"/>
      <c r="Z15" s="28"/>
    </row>
    <row r="16" spans="1:26" ht="45" customHeight="1" thickBot="1" x14ac:dyDescent="0.4">
      <c r="A16" s="190" t="s">
        <v>52</v>
      </c>
      <c r="B16" s="190"/>
      <c r="C16" s="90"/>
      <c r="D16" s="169">
        <v>6000</v>
      </c>
      <c r="E16" s="12"/>
      <c r="F16" s="12"/>
      <c r="G16" s="69" t="b">
        <v>0</v>
      </c>
      <c r="Y16" s="28"/>
      <c r="Z16" s="28"/>
    </row>
    <row r="17" spans="1:26" ht="6.75" customHeight="1" thickTop="1" x14ac:dyDescent="0.35">
      <c r="A17" s="75"/>
      <c r="B17" s="75"/>
      <c r="C17" s="79"/>
      <c r="D17" s="83"/>
      <c r="E17" s="12"/>
      <c r="F17" s="12"/>
      <c r="G17" s="69"/>
      <c r="Y17" s="28"/>
      <c r="Z17" s="28"/>
    </row>
    <row r="18" spans="1:26" ht="18" customHeight="1" x14ac:dyDescent="0.45">
      <c r="A18" s="202" t="s">
        <v>42</v>
      </c>
      <c r="B18" s="202"/>
      <c r="C18" s="202"/>
      <c r="D18" s="202"/>
      <c r="E18" s="12"/>
      <c r="F18" s="12"/>
      <c r="G18" s="69"/>
      <c r="Y18" s="28"/>
      <c r="Z18" s="28"/>
    </row>
    <row r="19" spans="1:26" ht="48" customHeight="1" x14ac:dyDescent="0.35">
      <c r="A19" s="175" t="s">
        <v>76</v>
      </c>
      <c r="B19" s="175"/>
      <c r="C19" s="87"/>
      <c r="D19" s="83">
        <v>1000</v>
      </c>
      <c r="E19" s="12"/>
      <c r="F19" s="12"/>
      <c r="G19" s="69" t="b">
        <v>1</v>
      </c>
      <c r="Y19" s="28"/>
      <c r="Z19" s="28"/>
    </row>
    <row r="20" spans="1:26" ht="21" customHeight="1" thickBot="1" x14ac:dyDescent="0.4">
      <c r="A20" s="176" t="s">
        <v>63</v>
      </c>
      <c r="B20" s="177"/>
      <c r="C20" s="88">
        <v>1</v>
      </c>
      <c r="D20" s="83"/>
      <c r="E20" s="12"/>
      <c r="F20" s="12"/>
      <c r="G20" s="69"/>
      <c r="Y20" s="28"/>
      <c r="Z20" s="28"/>
    </row>
    <row r="21" spans="1:26" ht="9" customHeight="1" thickTop="1" x14ac:dyDescent="0.35">
      <c r="A21" s="75"/>
      <c r="B21" s="75"/>
      <c r="C21" s="79"/>
      <c r="D21" s="83"/>
      <c r="E21" s="12"/>
      <c r="F21" s="12"/>
      <c r="G21" s="69"/>
      <c r="Y21" s="28"/>
      <c r="Z21" s="28"/>
    </row>
    <row r="22" spans="1:26" ht="22.5" customHeight="1" x14ac:dyDescent="0.45">
      <c r="A22" s="202" t="s">
        <v>34</v>
      </c>
      <c r="B22" s="202"/>
      <c r="C22" s="202"/>
      <c r="D22" s="202"/>
      <c r="E22" s="105"/>
      <c r="F22" s="12"/>
      <c r="G22" s="69"/>
      <c r="Y22" s="28"/>
      <c r="Z22" s="28"/>
    </row>
    <row r="23" spans="1:26" ht="17.149999999999999" customHeight="1" x14ac:dyDescent="0.5">
      <c r="A23" s="203" t="s">
        <v>80</v>
      </c>
      <c r="B23" s="204"/>
      <c r="C23" s="204"/>
      <c r="D23" s="204"/>
      <c r="E23" s="105"/>
      <c r="F23" s="12"/>
      <c r="G23" s="69"/>
      <c r="Y23" s="28"/>
      <c r="Z23" s="28"/>
    </row>
    <row r="24" spans="1:26" ht="33" customHeight="1" x14ac:dyDescent="0.35">
      <c r="A24" s="191" t="s">
        <v>45</v>
      </c>
      <c r="B24" s="191"/>
      <c r="C24" s="89"/>
      <c r="D24" s="157" t="s">
        <v>59</v>
      </c>
      <c r="E24" s="16"/>
      <c r="F24" s="12"/>
      <c r="G24" s="171" t="b">
        <v>0</v>
      </c>
      <c r="Y24" s="28"/>
      <c r="Z24" s="28"/>
    </row>
    <row r="25" spans="1:26" ht="59.25" customHeight="1" x14ac:dyDescent="0.35">
      <c r="A25" s="194" t="s">
        <v>53</v>
      </c>
      <c r="B25" s="194"/>
      <c r="C25" s="90"/>
      <c r="D25" s="83">
        <v>1000</v>
      </c>
      <c r="E25" s="12"/>
      <c r="F25" s="12"/>
      <c r="G25" s="171" t="b">
        <v>1</v>
      </c>
      <c r="Y25" s="28"/>
      <c r="Z25" s="28"/>
    </row>
    <row r="26" spans="1:26" ht="45" customHeight="1" x14ac:dyDescent="0.35">
      <c r="A26" s="180" t="s">
        <v>46</v>
      </c>
      <c r="B26" s="180"/>
      <c r="C26" s="90"/>
      <c r="D26" s="84">
        <v>3000</v>
      </c>
      <c r="E26" s="12"/>
      <c r="F26" s="12"/>
      <c r="G26" s="171" t="b">
        <v>0</v>
      </c>
      <c r="Y26" s="28"/>
      <c r="Z26" s="28"/>
    </row>
    <row r="27" spans="1:26" ht="45" customHeight="1" x14ac:dyDescent="0.35">
      <c r="A27" s="180" t="s">
        <v>79</v>
      </c>
      <c r="B27" s="180"/>
      <c r="C27" s="80">
        <v>1</v>
      </c>
      <c r="D27" s="158"/>
      <c r="E27" s="12"/>
      <c r="F27" s="12"/>
      <c r="G27" s="171" t="b">
        <v>0</v>
      </c>
      <c r="Y27" s="28"/>
      <c r="Z27" s="28"/>
    </row>
    <row r="28" spans="1:26" ht="45" customHeight="1" thickBot="1" x14ac:dyDescent="0.4">
      <c r="A28" s="193" t="s">
        <v>61</v>
      </c>
      <c r="B28" s="193"/>
      <c r="C28" s="137">
        <v>1</v>
      </c>
      <c r="D28" s="159"/>
      <c r="E28" s="12"/>
      <c r="F28" s="12"/>
      <c r="G28" s="118"/>
      <c r="Y28" s="28"/>
      <c r="Z28" s="28"/>
    </row>
    <row r="29" spans="1:26" ht="18" customHeight="1" thickTop="1" x14ac:dyDescent="0.35">
      <c r="A29" s="81"/>
      <c r="B29" s="81"/>
      <c r="C29" s="82"/>
      <c r="D29" s="76"/>
      <c r="E29" s="12"/>
      <c r="F29" s="12"/>
      <c r="G29" s="118"/>
      <c r="Y29" s="28"/>
      <c r="Z29" s="28"/>
    </row>
    <row r="30" spans="1:26" s="67" customFormat="1" ht="21" x14ac:dyDescent="0.5">
      <c r="A30" s="61" t="s">
        <v>11</v>
      </c>
      <c r="B30" s="61"/>
      <c r="C30" s="61"/>
      <c r="D30" s="61"/>
      <c r="E30" s="61"/>
      <c r="F30" s="61"/>
      <c r="G30" s="61"/>
      <c r="H30" s="61"/>
      <c r="I30" s="61"/>
      <c r="J30" s="61"/>
      <c r="K30" s="61"/>
      <c r="L30" s="61"/>
      <c r="M30" s="61"/>
      <c r="N30" s="61"/>
      <c r="O30" s="61"/>
    </row>
    <row r="31" spans="1:26" s="67" customFormat="1" ht="18.5" x14ac:dyDescent="0.45">
      <c r="A31" s="197" t="s">
        <v>20</v>
      </c>
      <c r="B31" s="197"/>
      <c r="C31" s="198"/>
      <c r="D31" s="199" t="s">
        <v>35</v>
      </c>
      <c r="E31" s="200"/>
      <c r="F31" s="200"/>
      <c r="G31" s="205" t="s">
        <v>21</v>
      </c>
      <c r="H31" s="206"/>
      <c r="I31" s="207"/>
      <c r="J31" s="208" t="s">
        <v>65</v>
      </c>
      <c r="K31" s="209"/>
      <c r="L31" s="210"/>
      <c r="M31" s="208" t="s">
        <v>67</v>
      </c>
      <c r="N31" s="209"/>
      <c r="O31" s="210"/>
    </row>
    <row r="32" spans="1:26" s="67" customFormat="1" ht="18.5" x14ac:dyDescent="0.45">
      <c r="A32" s="141"/>
      <c r="B32" s="71" t="s">
        <v>47</v>
      </c>
      <c r="C32" s="146" t="s">
        <v>75</v>
      </c>
      <c r="D32" s="138"/>
      <c r="E32" s="71" t="s">
        <v>47</v>
      </c>
      <c r="F32" s="71" t="s">
        <v>75</v>
      </c>
      <c r="G32" s="149"/>
      <c r="H32" s="71" t="s">
        <v>47</v>
      </c>
      <c r="I32" s="146" t="s">
        <v>75</v>
      </c>
      <c r="J32" s="149"/>
      <c r="K32" s="71" t="s">
        <v>47</v>
      </c>
      <c r="L32" s="146" t="s">
        <v>75</v>
      </c>
      <c r="M32" s="149"/>
      <c r="N32" s="71" t="s">
        <v>47</v>
      </c>
      <c r="O32" s="146" t="s">
        <v>75</v>
      </c>
    </row>
    <row r="33" spans="1:29" s="67" customFormat="1" ht="46.5" customHeight="1" x14ac:dyDescent="0.45">
      <c r="A33" s="192" t="s">
        <v>51</v>
      </c>
      <c r="B33" s="160"/>
      <c r="C33" s="143">
        <v>1</v>
      </c>
      <c r="D33" s="196" t="s">
        <v>54</v>
      </c>
      <c r="E33" s="148"/>
      <c r="F33" s="143">
        <v>1</v>
      </c>
      <c r="G33" s="201" t="s">
        <v>55</v>
      </c>
      <c r="H33" s="140"/>
      <c r="I33" s="145">
        <v>1</v>
      </c>
      <c r="J33" s="201" t="s">
        <v>66</v>
      </c>
      <c r="K33" s="140"/>
      <c r="L33" s="145">
        <v>1</v>
      </c>
      <c r="M33" s="201" t="s">
        <v>68</v>
      </c>
      <c r="N33" s="140"/>
      <c r="O33" s="145">
        <v>1</v>
      </c>
    </row>
    <row r="34" spans="1:29" s="67" customFormat="1" ht="40.5" customHeight="1" x14ac:dyDescent="0.45">
      <c r="A34" s="192"/>
      <c r="B34" s="144">
        <v>5500</v>
      </c>
      <c r="C34" s="147">
        <v>1</v>
      </c>
      <c r="D34" s="196"/>
      <c r="E34" s="144">
        <v>2000</v>
      </c>
      <c r="F34" s="147">
        <v>1</v>
      </c>
      <c r="G34" s="201"/>
      <c r="H34" s="144">
        <v>8000</v>
      </c>
      <c r="I34" s="163">
        <v>1</v>
      </c>
      <c r="J34" s="201"/>
      <c r="K34" s="144">
        <v>7500</v>
      </c>
      <c r="L34" s="163">
        <v>1</v>
      </c>
      <c r="M34" s="201"/>
      <c r="N34" s="144">
        <v>4000</v>
      </c>
      <c r="O34" s="163">
        <v>1</v>
      </c>
    </row>
    <row r="35" spans="1:29" s="67" customFormat="1" ht="18.5" x14ac:dyDescent="0.45">
      <c r="A35" s="142" t="s">
        <v>41</v>
      </c>
      <c r="B35" s="144">
        <f>IF(G16=TRUE,7000,D16)</f>
        <v>6000</v>
      </c>
      <c r="C35" s="145">
        <f>IF(G14=FALSE,0,C15)</f>
        <v>1</v>
      </c>
      <c r="D35" s="142" t="s">
        <v>41</v>
      </c>
      <c r="E35" s="144">
        <f>IF(G16=TRUE,7000,D16)</f>
        <v>6000</v>
      </c>
      <c r="F35" s="145">
        <f>IF(G14=FALSE,0,C15)</f>
        <v>1</v>
      </c>
      <c r="G35" s="164" t="s">
        <v>41</v>
      </c>
      <c r="H35" s="144">
        <f>IF(G16=TRUE,7000,D16)</f>
        <v>6000</v>
      </c>
      <c r="I35" s="143">
        <f>IF(G14=FALSE,0,C15)</f>
        <v>1</v>
      </c>
      <c r="J35" s="164" t="s">
        <v>41</v>
      </c>
      <c r="K35" s="144">
        <f>IF(G16=TRUE,7000,D16)</f>
        <v>6000</v>
      </c>
      <c r="L35" s="143">
        <f>IF(G14=FALSE,0,C15)</f>
        <v>1</v>
      </c>
      <c r="M35" s="164" t="s">
        <v>41</v>
      </c>
      <c r="N35" s="144">
        <f>IF(G16=TRUE,7000,D16)</f>
        <v>6000</v>
      </c>
      <c r="O35" s="145">
        <f>IF(G14=FALSE,0,C15)</f>
        <v>1</v>
      </c>
    </row>
    <row r="36" spans="1:29" s="67" customFormat="1" ht="18.5" x14ac:dyDescent="0.45">
      <c r="A36" s="142" t="s">
        <v>42</v>
      </c>
      <c r="B36" s="144">
        <f>IF(G19=TRUE,5295,D19)</f>
        <v>5295</v>
      </c>
      <c r="C36" s="145">
        <f>C20</f>
        <v>1</v>
      </c>
      <c r="D36" s="142" t="s">
        <v>42</v>
      </c>
      <c r="E36" s="144">
        <f>IF(G19=TRUE,5295,D19)</f>
        <v>5295</v>
      </c>
      <c r="F36" s="145">
        <f>C20</f>
        <v>1</v>
      </c>
      <c r="G36" s="164" t="s">
        <v>42</v>
      </c>
      <c r="H36" s="144">
        <f>IF(G19=TRUE,5295,D19)</f>
        <v>5295</v>
      </c>
      <c r="I36" s="145">
        <f>C20</f>
        <v>1</v>
      </c>
      <c r="J36" s="164" t="s">
        <v>42</v>
      </c>
      <c r="K36" s="144">
        <f>IF(G19=TRUE,5295,D19)</f>
        <v>5295</v>
      </c>
      <c r="L36" s="145">
        <f>C20</f>
        <v>1</v>
      </c>
      <c r="M36" s="164" t="s">
        <v>42</v>
      </c>
      <c r="N36" s="144">
        <f>IF(G19=TRUE,5295,D19)</f>
        <v>5295</v>
      </c>
      <c r="O36" s="145">
        <f>C20</f>
        <v>1</v>
      </c>
    </row>
    <row r="37" spans="1:29" s="67" customFormat="1" ht="18.5" x14ac:dyDescent="0.45">
      <c r="A37" s="142" t="s">
        <v>34</v>
      </c>
      <c r="B37" s="144">
        <f>IF(G25=TRUE,2100,D25)</f>
        <v>2100</v>
      </c>
      <c r="C37" s="145" cm="1">
        <f t="array" ref="C37">_xlfn.IFS(G24=FALSE,0,G24=TRUE,IF(G27=TRUE,C28,C27))</f>
        <v>0</v>
      </c>
      <c r="D37" s="142" t="s">
        <v>34</v>
      </c>
      <c r="E37" s="144">
        <f>IF(G25=TRUE,2100,D25)</f>
        <v>2100</v>
      </c>
      <c r="F37" s="145" cm="1">
        <f t="array" ref="F37">_xlfn.IFS(G24=FALSE,0,G24=TRUE,IF(G27=TRUE,C28,C27))</f>
        <v>0</v>
      </c>
      <c r="G37" s="164" t="s">
        <v>34</v>
      </c>
      <c r="H37" s="144">
        <f>IF(G25=TRUE,2100,D25)</f>
        <v>2100</v>
      </c>
      <c r="I37" s="145" cm="1">
        <f t="array" ref="I37">_xlfn.IFS(G24=FALSE,0,G24=TRUE,IF(G27=TRUE,C28,C27))</f>
        <v>0</v>
      </c>
      <c r="J37" s="164" t="s">
        <v>34</v>
      </c>
      <c r="K37" s="144">
        <f>IF(G25=TRUE,2100,D25)</f>
        <v>2100</v>
      </c>
      <c r="L37" s="145" cm="1">
        <f t="array" ref="L37">_xlfn.IFS(G24=FALSE,0,G24=TRUE,IF(G27=TRUE,C28,C27))</f>
        <v>0</v>
      </c>
      <c r="M37" s="164" t="s">
        <v>34</v>
      </c>
      <c r="N37" s="144">
        <f>IF(G25=TRUE,2100,D25)</f>
        <v>2100</v>
      </c>
      <c r="O37" s="145" cm="1">
        <f t="array" ref="O37">_xlfn.IFS(G24=FALSE,0,G24=TRUE,IF(G27=TRUE,C28,C27))</f>
        <v>0</v>
      </c>
    </row>
    <row r="38" spans="1:29" s="67" customFormat="1" ht="18.5" x14ac:dyDescent="0.45">
      <c r="A38" s="142" t="s">
        <v>48</v>
      </c>
      <c r="B38" s="152">
        <f>IF(B41=TRUE, SUMPRODUCT(B36:B37,C36:C37)+5879*C33,SUMPRODUCT(B34:B37,C34:C37))</f>
        <v>11174</v>
      </c>
      <c r="C38" s="108"/>
      <c r="D38" s="142" t="s">
        <v>48</v>
      </c>
      <c r="E38" s="152">
        <f>IF(D41=TRUE, SUMPRODUCT(E36:E37,F36:F37)+2170*F33,SUMPRODUCT(E34:E37,F34:F37))</f>
        <v>13295</v>
      </c>
      <c r="F38" s="139"/>
      <c r="G38" s="164" t="s">
        <v>48</v>
      </c>
      <c r="H38" s="152">
        <f>IF(G41=TRUE, SUMPRODUCT(H36:H37,I36:I37)+8350*I33,SUMPRODUCT(H34:H37,I34:I37))</f>
        <v>19295</v>
      </c>
      <c r="I38" s="165"/>
      <c r="J38" s="164" t="s">
        <v>48</v>
      </c>
      <c r="K38" s="152">
        <f>IF(J41=TRUE, SUMPRODUCT(K36:K37,L36:L37)+7994*L33,SUMPRODUCT(K34:K37,L34:L37))</f>
        <v>18795</v>
      </c>
      <c r="L38" s="165"/>
      <c r="M38" s="164" t="s">
        <v>48</v>
      </c>
      <c r="N38" s="152">
        <f>IF(M41=TRUE, SUMPRODUCT(N36:N37,O36:O37)+7994*O33,SUMPRODUCT(N34:N37,O34:O37))</f>
        <v>15295</v>
      </c>
      <c r="O38" s="165"/>
    </row>
    <row r="39" spans="1:29" ht="56.15" customHeight="1" x14ac:dyDescent="0.35">
      <c r="A39" s="150" t="s">
        <v>56</v>
      </c>
      <c r="B39" s="144">
        <v>50</v>
      </c>
      <c r="C39" s="92"/>
      <c r="D39" s="150" t="s">
        <v>56</v>
      </c>
      <c r="E39" s="144">
        <v>50</v>
      </c>
      <c r="F39" s="92"/>
      <c r="G39" s="151" t="s">
        <v>56</v>
      </c>
      <c r="H39" s="144">
        <v>50</v>
      </c>
      <c r="I39" s="92"/>
      <c r="J39" s="151" t="s">
        <v>56</v>
      </c>
      <c r="K39" s="144">
        <v>50</v>
      </c>
      <c r="L39" s="92"/>
      <c r="M39" s="151" t="s">
        <v>56</v>
      </c>
      <c r="N39" s="144">
        <v>50</v>
      </c>
      <c r="O39" s="92"/>
      <c r="AB39" s="28"/>
      <c r="AC39" s="28"/>
    </row>
    <row r="40" spans="1:29" ht="30" customHeight="1" thickBot="1" x14ac:dyDescent="0.4">
      <c r="A40" s="97"/>
      <c r="B40" s="100">
        <f>B38*0.005</f>
        <v>55.870000000000005</v>
      </c>
      <c r="C40" s="98"/>
      <c r="D40" s="99"/>
      <c r="E40" s="100">
        <f>E38*0.005</f>
        <v>66.474999999999994</v>
      </c>
      <c r="F40" s="98"/>
      <c r="G40" s="99"/>
      <c r="H40" s="100">
        <f>H38*0.005</f>
        <v>96.475000000000009</v>
      </c>
      <c r="I40" s="98"/>
      <c r="J40" s="99"/>
      <c r="K40" s="100">
        <f>K38*0.005</f>
        <v>93.975000000000009</v>
      </c>
      <c r="L40" s="98"/>
      <c r="M40" s="99"/>
      <c r="N40" s="100">
        <f>N38*0.005</f>
        <v>76.475000000000009</v>
      </c>
      <c r="O40" s="98"/>
      <c r="AB40" s="28"/>
      <c r="AC40" s="28"/>
    </row>
    <row r="41" spans="1:29" ht="21" hidden="1" customHeight="1" x14ac:dyDescent="0.35">
      <c r="A41" s="47"/>
      <c r="B41" s="154" t="b">
        <v>1</v>
      </c>
      <c r="C41" s="155"/>
      <c r="D41" s="154" t="b">
        <v>0</v>
      </c>
      <c r="E41" s="155"/>
      <c r="F41" s="154"/>
      <c r="G41" s="153" t="b">
        <v>0</v>
      </c>
      <c r="J41" s="153" t="b">
        <v>0</v>
      </c>
      <c r="M41" s="153" t="b">
        <v>0</v>
      </c>
      <c r="Y41" s="28"/>
      <c r="Z41" s="28"/>
    </row>
    <row r="42" spans="1:29" ht="21" hidden="1" customHeight="1" x14ac:dyDescent="0.35">
      <c r="A42" s="64"/>
      <c r="B42" s="156" t="b">
        <v>1</v>
      </c>
      <c r="C42" s="156"/>
      <c r="D42" s="156" t="b">
        <v>1</v>
      </c>
      <c r="E42" s="153"/>
      <c r="F42" s="156"/>
      <c r="G42" s="153" t="b">
        <v>1</v>
      </c>
      <c r="J42" s="153" t="b">
        <v>1</v>
      </c>
      <c r="M42" s="153" t="b">
        <v>1</v>
      </c>
      <c r="Y42" s="28"/>
      <c r="Z42" s="28"/>
    </row>
    <row r="43" spans="1:29" x14ac:dyDescent="0.35">
      <c r="A43" s="37"/>
      <c r="B43" s="113"/>
      <c r="C43" s="38"/>
      <c r="D43" s="118"/>
      <c r="E43" s="117"/>
      <c r="F43" s="12"/>
      <c r="G43" s="117"/>
      <c r="Y43" s="28"/>
      <c r="Z43" s="28"/>
    </row>
    <row r="44" spans="1:29" ht="18.5" x14ac:dyDescent="0.45">
      <c r="A44" s="62" t="s">
        <v>18</v>
      </c>
      <c r="B44" s="45"/>
      <c r="C44" s="45"/>
      <c r="D44" s="45"/>
      <c r="E44" s="45"/>
      <c r="F44" s="42"/>
      <c r="G44" s="119"/>
      <c r="Y44" s="28"/>
      <c r="Z44" s="28"/>
    </row>
    <row r="45" spans="1:29" ht="81" customHeight="1" x14ac:dyDescent="0.35">
      <c r="A45" s="218" t="s">
        <v>85</v>
      </c>
      <c r="B45" s="218"/>
      <c r="C45" s="218"/>
      <c r="D45" s="218"/>
      <c r="E45" s="218"/>
      <c r="F45" s="42"/>
      <c r="G45" s="119"/>
      <c r="Y45" s="28"/>
      <c r="Z45" s="28"/>
    </row>
    <row r="46" spans="1:29" ht="29" x14ac:dyDescent="0.35">
      <c r="A46" s="211" t="s">
        <v>9</v>
      </c>
      <c r="B46" s="211"/>
      <c r="C46" s="75" t="s">
        <v>22</v>
      </c>
      <c r="D46" s="75" t="s">
        <v>23</v>
      </c>
      <c r="E46" s="68" t="s">
        <v>14</v>
      </c>
      <c r="F46" s="10"/>
      <c r="G46" s="26"/>
      <c r="Y46" s="28"/>
      <c r="Z46" s="28"/>
    </row>
    <row r="47" spans="1:29" ht="15.65" customHeight="1" x14ac:dyDescent="0.35">
      <c r="A47" s="212" t="s">
        <v>10</v>
      </c>
      <c r="B47" s="212"/>
      <c r="C47" s="113">
        <v>69</v>
      </c>
      <c r="D47" s="113">
        <v>61</v>
      </c>
      <c r="E47" s="113">
        <f>SUM(C47:D47)</f>
        <v>130</v>
      </c>
      <c r="Y47" s="28"/>
      <c r="Z47" s="28"/>
    </row>
    <row r="48" spans="1:29" ht="28.5" customHeight="1" x14ac:dyDescent="0.35">
      <c r="A48" s="213" t="s">
        <v>3</v>
      </c>
      <c r="B48" s="111" t="s">
        <v>33</v>
      </c>
      <c r="C48" s="53">
        <v>7.0000000000000007E-2</v>
      </c>
      <c r="D48" s="53">
        <v>0.09</v>
      </c>
      <c r="E48" s="53"/>
      <c r="Y48" s="28"/>
      <c r="Z48" s="28"/>
    </row>
    <row r="49" spans="1:29" ht="29" x14ac:dyDescent="0.35">
      <c r="A49" s="214"/>
      <c r="B49" s="112" t="s">
        <v>15</v>
      </c>
      <c r="C49" s="56">
        <f>C48*C47</f>
        <v>4.83</v>
      </c>
      <c r="D49" s="56">
        <f>D48*D47</f>
        <v>5.49</v>
      </c>
      <c r="E49" s="56">
        <f>C49+D49</f>
        <v>10.32</v>
      </c>
      <c r="Y49" s="28"/>
      <c r="Z49" s="28"/>
    </row>
    <row r="50" spans="1:29" ht="29" x14ac:dyDescent="0.35">
      <c r="A50" s="214"/>
      <c r="B50" s="166" t="s">
        <v>17</v>
      </c>
      <c r="C50" s="57">
        <f>C49*$C10</f>
        <v>8.9355000000000011</v>
      </c>
      <c r="D50" s="57">
        <f>D49*$C10</f>
        <v>10.156500000000001</v>
      </c>
      <c r="E50" s="57">
        <f>SUM(C50:D50)</f>
        <v>19.092000000000002</v>
      </c>
      <c r="Y50" s="28"/>
      <c r="Z50" s="28"/>
    </row>
    <row r="51" spans="1:29" ht="36" customHeight="1" x14ac:dyDescent="0.35">
      <c r="A51" s="215" t="s">
        <v>4</v>
      </c>
      <c r="B51" s="111" t="s">
        <v>27</v>
      </c>
      <c r="C51" s="54">
        <v>0.26</v>
      </c>
      <c r="D51" s="54">
        <v>7.0000000000000007E-2</v>
      </c>
      <c r="E51" s="53"/>
      <c r="Y51" s="28"/>
      <c r="Z51" s="28"/>
    </row>
    <row r="52" spans="1:29" ht="33" customHeight="1" x14ac:dyDescent="0.35">
      <c r="A52" s="216"/>
      <c r="B52" s="112" t="s">
        <v>28</v>
      </c>
      <c r="C52" s="55">
        <f>C47*C51</f>
        <v>17.940000000000001</v>
      </c>
      <c r="D52" s="72">
        <f>D47*D51</f>
        <v>4.2700000000000005</v>
      </c>
      <c r="E52" s="72">
        <f>C52+D52</f>
        <v>22.21</v>
      </c>
      <c r="Y52" s="28"/>
      <c r="Z52" s="28"/>
    </row>
    <row r="53" spans="1:29" ht="29" x14ac:dyDescent="0.35">
      <c r="A53" s="217"/>
      <c r="B53" s="167" t="s">
        <v>17</v>
      </c>
      <c r="C53" s="58">
        <f>C52*$C10</f>
        <v>33.189000000000007</v>
      </c>
      <c r="D53" s="58">
        <f>D52*$C10</f>
        <v>7.8995000000000015</v>
      </c>
      <c r="E53" s="58">
        <f>SUM(C53:D53)</f>
        <v>41.08850000000001</v>
      </c>
      <c r="Y53" s="28"/>
      <c r="Z53" s="28"/>
    </row>
    <row r="54" spans="1:29" x14ac:dyDescent="0.35">
      <c r="A54" s="44"/>
      <c r="B54" s="41"/>
      <c r="C54" s="41"/>
      <c r="D54" s="113"/>
      <c r="Y54" s="28"/>
      <c r="Z54" s="28"/>
    </row>
    <row r="55" spans="1:29" s="67" customFormat="1" ht="18.5" x14ac:dyDescent="0.45">
      <c r="A55" s="62" t="s">
        <v>37</v>
      </c>
      <c r="B55" s="62"/>
      <c r="C55" s="62"/>
      <c r="D55" s="62"/>
      <c r="E55" s="62"/>
      <c r="F55" s="62"/>
      <c r="G55" s="62"/>
    </row>
    <row r="56" spans="1:29" ht="52.5" customHeight="1" x14ac:dyDescent="0.35">
      <c r="B56" s="36" t="s">
        <v>72</v>
      </c>
      <c r="C56" s="36" t="s">
        <v>70</v>
      </c>
      <c r="D56" s="36" t="s">
        <v>71</v>
      </c>
      <c r="E56" s="91" t="s">
        <v>36</v>
      </c>
      <c r="F56" s="71" t="s">
        <v>73</v>
      </c>
      <c r="G56" s="123" t="s">
        <v>74</v>
      </c>
    </row>
    <row r="57" spans="1:29" ht="15" customHeight="1" x14ac:dyDescent="0.35">
      <c r="A57" s="70" t="s">
        <v>1</v>
      </c>
      <c r="B57" s="48">
        <f>$E$50</f>
        <v>19.092000000000002</v>
      </c>
      <c r="C57" s="48">
        <f>B38/C8</f>
        <v>111.74</v>
      </c>
      <c r="D57" s="48">
        <f>IF(B42=FALSE,B39/C8,B40/C8)</f>
        <v>0.55870000000000009</v>
      </c>
      <c r="E57" s="46">
        <f>C57/B57</f>
        <v>5.8527131782945725</v>
      </c>
      <c r="F57" s="49">
        <f>$B57*5-$C57-$D57*5</f>
        <v>-19.073499999999989</v>
      </c>
      <c r="G57" s="124">
        <f>$B57*7-$C57-$D57*7</f>
        <v>17.993100000000009</v>
      </c>
    </row>
    <row r="58" spans="1:29" ht="15" customHeight="1" x14ac:dyDescent="0.35">
      <c r="A58" s="70" t="s">
        <v>2</v>
      </c>
      <c r="B58" s="48">
        <f t="shared" ref="B58:B59" si="0">$E$50</f>
        <v>19.092000000000002</v>
      </c>
      <c r="C58" s="48">
        <f>E38/C8</f>
        <v>132.94999999999999</v>
      </c>
      <c r="D58" s="48">
        <f>IF(D42=FALSE,E39/C8,E40/C8)</f>
        <v>0.66474999999999995</v>
      </c>
      <c r="E58" s="46">
        <f>C58/B58</f>
        <v>6.9636496962078347</v>
      </c>
      <c r="F58" s="49">
        <f>$B58*5-$C58-$D58*5</f>
        <v>-40.813749999999978</v>
      </c>
      <c r="G58" s="124">
        <f>$B58*7-$C58-$D58*7</f>
        <v>-3.9592499999999831</v>
      </c>
    </row>
    <row r="59" spans="1:29" ht="15" customHeight="1" x14ac:dyDescent="0.35">
      <c r="A59" s="168" t="s">
        <v>0</v>
      </c>
      <c r="B59" s="48">
        <f t="shared" si="0"/>
        <v>19.092000000000002</v>
      </c>
      <c r="C59" s="59">
        <f>H38/C8</f>
        <v>192.95</v>
      </c>
      <c r="D59" s="59">
        <f>IF(G42=FALSE,H39/C8,H40/C8)</f>
        <v>0.96475000000000011</v>
      </c>
      <c r="E59" s="46">
        <f>C59/B59</f>
        <v>10.106327257490046</v>
      </c>
      <c r="F59" s="49">
        <f>$B59*5-$C59-$D59*5</f>
        <v>-102.31374999999998</v>
      </c>
      <c r="G59" s="124">
        <f>$B59*7-$C59-$D59*7</f>
        <v>-66.059249999999977</v>
      </c>
    </row>
    <row r="60" spans="1:29" customFormat="1" x14ac:dyDescent="0.35">
      <c r="A60" s="1" t="s">
        <v>19</v>
      </c>
      <c r="B60" s="59">
        <f>$E$53</f>
        <v>41.08850000000001</v>
      </c>
      <c r="C60" s="59">
        <f>K38/C8</f>
        <v>187.95</v>
      </c>
      <c r="D60" s="59">
        <f>IF(J42=FALSE,K39/C8,K40/C8)</f>
        <v>0.93975000000000009</v>
      </c>
      <c r="E60" s="46">
        <f>C60/B60</f>
        <v>4.5742726066904353</v>
      </c>
      <c r="F60" s="49">
        <f t="shared" ref="F60:F61" si="1">$B60*5-$C60-$D60*5</f>
        <v>12.793750000000063</v>
      </c>
      <c r="G60" s="49">
        <f>$B60*7-$C60-$D60*7</f>
        <v>93.091250000000088</v>
      </c>
      <c r="H60" s="8"/>
      <c r="I60" s="8"/>
      <c r="J60" s="8"/>
      <c r="K60" s="8"/>
    </row>
    <row r="61" spans="1:29" customFormat="1" x14ac:dyDescent="0.35">
      <c r="A61" s="3" t="s">
        <v>5</v>
      </c>
      <c r="B61" s="59">
        <f>$E$53</f>
        <v>41.08850000000001</v>
      </c>
      <c r="C61" s="59">
        <f>N38/C8</f>
        <v>152.94999999999999</v>
      </c>
      <c r="D61" s="59">
        <f>IF(M42=FALSE,N39/C8,N40/C8)</f>
        <v>0.76475000000000004</v>
      </c>
      <c r="E61" s="46">
        <f>C61/B61</f>
        <v>3.7224527544203352</v>
      </c>
      <c r="F61" s="49">
        <f t="shared" si="1"/>
        <v>48.66875000000006</v>
      </c>
      <c r="G61" s="49">
        <f t="shared" ref="G61" si="2">$B61*7-$C61-$D61*7</f>
        <v>129.31625000000008</v>
      </c>
      <c r="H61" s="8"/>
      <c r="I61" s="8"/>
      <c r="J61" s="8"/>
      <c r="K61" s="8"/>
    </row>
    <row r="62" spans="1:29" ht="15" customHeight="1" x14ac:dyDescent="0.35">
      <c r="A62" s="14"/>
      <c r="B62" s="12"/>
      <c r="C62" s="12"/>
      <c r="D62" s="9"/>
      <c r="E62" s="12"/>
      <c r="F62" s="12"/>
      <c r="G62" s="117"/>
      <c r="Z62" s="15"/>
      <c r="AA62" s="5"/>
      <c r="AB62" s="5"/>
      <c r="AC62" s="5"/>
    </row>
    <row r="63" spans="1:29" x14ac:dyDescent="0.35">
      <c r="A63" s="12"/>
      <c r="B63" s="12"/>
      <c r="C63" s="12"/>
      <c r="D63" s="9"/>
      <c r="E63" s="12"/>
      <c r="F63" s="12"/>
      <c r="G63" s="117"/>
      <c r="Z63" s="1"/>
      <c r="AA63" s="5"/>
      <c r="AB63" s="5"/>
      <c r="AC63" s="17"/>
    </row>
    <row r="64" spans="1:29" ht="28.15" customHeight="1" x14ac:dyDescent="0.35">
      <c r="A64" s="14"/>
      <c r="B64" s="12"/>
      <c r="C64" s="12"/>
      <c r="D64" s="12"/>
      <c r="E64" s="12"/>
      <c r="F64" s="12"/>
      <c r="G64" s="117"/>
      <c r="H64" s="10"/>
      <c r="S64" s="27"/>
      <c r="T64" s="27"/>
      <c r="U64" s="27"/>
      <c r="V64" s="27"/>
      <c r="Z64" s="5"/>
      <c r="AA64" s="5"/>
      <c r="AB64" s="5"/>
      <c r="AC64" s="5"/>
    </row>
    <row r="65" spans="8:29" ht="15" customHeight="1" x14ac:dyDescent="0.35">
      <c r="H65" s="10"/>
      <c r="S65" s="27"/>
      <c r="T65" s="27"/>
      <c r="U65" s="27"/>
      <c r="V65" s="27"/>
      <c r="Z65" s="27"/>
      <c r="AA65" s="27"/>
      <c r="AB65" s="27"/>
      <c r="AC65" s="27"/>
    </row>
    <row r="66" spans="8:29" ht="15" customHeight="1" x14ac:dyDescent="0.35">
      <c r="H66" s="10"/>
      <c r="S66" s="27"/>
      <c r="T66" s="27"/>
      <c r="U66" s="27"/>
      <c r="V66" s="27"/>
      <c r="Z66" s="27"/>
      <c r="AA66" s="27"/>
      <c r="AB66" s="27"/>
      <c r="AC66" s="27"/>
    </row>
    <row r="67" spans="8:29" ht="30" customHeight="1" x14ac:dyDescent="0.35">
      <c r="H67" s="10"/>
      <c r="Z67" s="27"/>
      <c r="AA67" s="27"/>
      <c r="AB67" s="27"/>
      <c r="AC67" s="27"/>
    </row>
    <row r="68" spans="8:29" ht="15" customHeight="1" x14ac:dyDescent="0.35">
      <c r="Z68" s="27"/>
      <c r="AA68" s="27"/>
      <c r="AB68" s="27"/>
      <c r="AC68" s="27"/>
    </row>
    <row r="69" spans="8:29" x14ac:dyDescent="0.35">
      <c r="S69" s="3"/>
      <c r="T69" s="4"/>
      <c r="U69" s="30"/>
      <c r="V69" s="31"/>
      <c r="W69" s="31"/>
      <c r="X69" s="31"/>
    </row>
    <row r="70" spans="8:29" ht="15" customHeight="1" x14ac:dyDescent="0.35">
      <c r="S70" s="7"/>
      <c r="T70" s="5"/>
      <c r="U70" s="17"/>
      <c r="V70" s="6"/>
      <c r="W70" s="20"/>
      <c r="X70" s="2"/>
    </row>
    <row r="71" spans="8:29" x14ac:dyDescent="0.35">
      <c r="S71" s="16"/>
      <c r="T71" s="5"/>
      <c r="U71" s="17"/>
      <c r="V71" s="6"/>
      <c r="W71" s="17"/>
      <c r="X71" s="6"/>
    </row>
    <row r="72" spans="8:29" x14ac:dyDescent="0.35">
      <c r="S72" s="16"/>
      <c r="T72" s="5"/>
      <c r="U72" s="17"/>
      <c r="V72" s="20"/>
      <c r="W72" s="17"/>
      <c r="X72" s="20"/>
    </row>
    <row r="73" spans="8:29" x14ac:dyDescent="0.35">
      <c r="S73" s="16"/>
      <c r="T73" s="16"/>
      <c r="U73" s="23"/>
      <c r="V73" s="2"/>
      <c r="W73" s="21"/>
      <c r="X73" s="21"/>
    </row>
    <row r="74" spans="8:29" x14ac:dyDescent="0.35">
      <c r="S74" s="16"/>
      <c r="T74" s="16"/>
      <c r="U74" s="2"/>
      <c r="V74" s="24"/>
      <c r="W74" s="21"/>
      <c r="X74" s="21"/>
    </row>
    <row r="75" spans="8:29" x14ac:dyDescent="0.35">
      <c r="S75" s="16"/>
      <c r="T75" s="16"/>
      <c r="U75" s="21"/>
      <c r="V75" s="21"/>
      <c r="W75" s="25"/>
      <c r="X75" s="2"/>
    </row>
    <row r="76" spans="8:29" x14ac:dyDescent="0.35">
      <c r="S76" s="19"/>
      <c r="T76" s="16"/>
      <c r="U76" s="21"/>
      <c r="V76" s="21"/>
      <c r="W76" s="2"/>
      <c r="X76" s="23"/>
    </row>
    <row r="77" spans="8:29" x14ac:dyDescent="0.35">
      <c r="S77" s="15"/>
      <c r="T77" s="5"/>
      <c r="U77" s="6"/>
      <c r="V77" s="6"/>
      <c r="W77" s="6"/>
      <c r="X77" s="6"/>
    </row>
    <row r="78" spans="8:29" x14ac:dyDescent="0.35">
      <c r="S78" s="22"/>
      <c r="T78" s="5"/>
      <c r="U78" s="32"/>
      <c r="V78" s="33"/>
      <c r="W78" s="34"/>
      <c r="X78" s="32"/>
    </row>
    <row r="79" spans="8:29" x14ac:dyDescent="0.35">
      <c r="S79" s="12"/>
      <c r="T79" s="12"/>
      <c r="U79" s="12"/>
      <c r="V79" s="12"/>
      <c r="W79" s="12"/>
      <c r="X79" s="12"/>
    </row>
  </sheetData>
  <mergeCells count="34">
    <mergeCell ref="A46:B46"/>
    <mergeCell ref="A47:B47"/>
    <mergeCell ref="A48:A50"/>
    <mergeCell ref="A51:A53"/>
    <mergeCell ref="G33:G34"/>
    <mergeCell ref="A45:E45"/>
    <mergeCell ref="G31:I31"/>
    <mergeCell ref="J31:L31"/>
    <mergeCell ref="J33:J34"/>
    <mergeCell ref="M31:O31"/>
    <mergeCell ref="M33:M34"/>
    <mergeCell ref="A27:B27"/>
    <mergeCell ref="A28:B28"/>
    <mergeCell ref="A31:C31"/>
    <mergeCell ref="D31:F31"/>
    <mergeCell ref="A33:A34"/>
    <mergeCell ref="D33:D34"/>
    <mergeCell ref="A26:B26"/>
    <mergeCell ref="A13:D13"/>
    <mergeCell ref="A14:B14"/>
    <mergeCell ref="A15:B15"/>
    <mergeCell ref="A16:B16"/>
    <mergeCell ref="A18:D18"/>
    <mergeCell ref="A19:B19"/>
    <mergeCell ref="A20:B20"/>
    <mergeCell ref="A22:D22"/>
    <mergeCell ref="A23:D23"/>
    <mergeCell ref="A24:B24"/>
    <mergeCell ref="A25:B25"/>
    <mergeCell ref="B3:C3"/>
    <mergeCell ref="A7:B7"/>
    <mergeCell ref="A8:B8"/>
    <mergeCell ref="A9:B9"/>
    <mergeCell ref="A10:B10"/>
  </mergeCells>
  <conditionalFormatting sqref="D7">
    <cfRule type="expression" dxfId="59" priority="65">
      <formula>$G$7=TRUE</formula>
    </cfRule>
    <cfRule type="expression" dxfId="58" priority="66">
      <formula>$G$7=FALSE</formula>
    </cfRule>
  </conditionalFormatting>
  <conditionalFormatting sqref="D25">
    <cfRule type="expression" dxfId="57" priority="63">
      <formula>$G$25=FALSE</formula>
    </cfRule>
    <cfRule type="expression" dxfId="56" priority="64">
      <formula>$G$25=TRUE</formula>
    </cfRule>
  </conditionalFormatting>
  <conditionalFormatting sqref="D26:D27">
    <cfRule type="expression" dxfId="55" priority="61">
      <formula>$G$26=TRUE</formula>
    </cfRule>
    <cfRule type="expression" dxfId="54" priority="62">
      <formula>$G$26=FALSE</formula>
    </cfRule>
  </conditionalFormatting>
  <conditionalFormatting sqref="B40">
    <cfRule type="expression" dxfId="53" priority="37">
      <formula>$B$42=TRUE</formula>
    </cfRule>
    <cfRule type="expression" dxfId="52" priority="60">
      <formula>$B$42=FALSE</formula>
    </cfRule>
  </conditionalFormatting>
  <conditionalFormatting sqref="D19">
    <cfRule type="expression" dxfId="51" priority="58">
      <formula>$G$19=TRUE</formula>
    </cfRule>
    <cfRule type="expression" dxfId="50" priority="59">
      <formula>$G$19=FALSE</formula>
    </cfRule>
  </conditionalFormatting>
  <conditionalFormatting sqref="B34">
    <cfRule type="expression" dxfId="49" priority="56">
      <formula>$B$41=FALSE</formula>
    </cfRule>
    <cfRule type="expression" dxfId="48" priority="57">
      <formula>$B$41=TRUE</formula>
    </cfRule>
  </conditionalFormatting>
  <conditionalFormatting sqref="C33">
    <cfRule type="expression" dxfId="47" priority="54">
      <formula>$B$41=TRUE</formula>
    </cfRule>
    <cfRule type="expression" dxfId="46" priority="55">
      <formula>$B$41=FALSE</formula>
    </cfRule>
  </conditionalFormatting>
  <conditionalFormatting sqref="E34">
    <cfRule type="expression" dxfId="45" priority="52">
      <formula>$D$41=FALSE</formula>
    </cfRule>
    <cfRule type="expression" dxfId="44" priority="53">
      <formula>$D$41=TRUE</formula>
    </cfRule>
  </conditionalFormatting>
  <conditionalFormatting sqref="F34">
    <cfRule type="expression" dxfId="43" priority="50">
      <formula>$D$41=FALSE</formula>
    </cfRule>
    <cfRule type="expression" dxfId="42" priority="51">
      <formula>$D$41=TRUE</formula>
    </cfRule>
  </conditionalFormatting>
  <conditionalFormatting sqref="C34">
    <cfRule type="expression" dxfId="41" priority="48">
      <formula>$B$41=FALSE</formula>
    </cfRule>
    <cfRule type="expression" dxfId="40" priority="49">
      <formula>$B$41=TRUE</formula>
    </cfRule>
  </conditionalFormatting>
  <conditionalFormatting sqref="I33">
    <cfRule type="expression" dxfId="39" priority="44">
      <formula>$G$41=TRUE</formula>
    </cfRule>
    <cfRule type="expression" dxfId="38" priority="45">
      <formula>$G$41=FALSE</formula>
    </cfRule>
  </conditionalFormatting>
  <conditionalFormatting sqref="H34">
    <cfRule type="expression" dxfId="37" priority="42">
      <formula>$G$41=FALSE</formula>
    </cfRule>
    <cfRule type="expression" dxfId="36" priority="43">
      <formula>$G$41=TRUE</formula>
    </cfRule>
  </conditionalFormatting>
  <conditionalFormatting sqref="I34">
    <cfRule type="expression" dxfId="35" priority="40">
      <formula>$G$41=FALSE</formula>
    </cfRule>
    <cfRule type="expression" dxfId="34" priority="41">
      <formula>$G$41=TRUE</formula>
    </cfRule>
  </conditionalFormatting>
  <conditionalFormatting sqref="B39">
    <cfRule type="expression" dxfId="33" priority="38">
      <formula>$B$42=FALSE</formula>
    </cfRule>
    <cfRule type="expression" dxfId="32" priority="39">
      <formula>$B$42=TRUE</formula>
    </cfRule>
  </conditionalFormatting>
  <conditionalFormatting sqref="E40">
    <cfRule type="expression" dxfId="31" priority="35">
      <formula>$D$42=TRUE</formula>
    </cfRule>
    <cfRule type="expression" dxfId="30" priority="36">
      <formula>$D$42=FALSE</formula>
    </cfRule>
  </conditionalFormatting>
  <conditionalFormatting sqref="E39">
    <cfRule type="expression" dxfId="29" priority="33">
      <formula>$D$42=FALSE</formula>
    </cfRule>
    <cfRule type="expression" dxfId="28" priority="34">
      <formula>$D$42=TRUE</formula>
    </cfRule>
  </conditionalFormatting>
  <conditionalFormatting sqref="H40">
    <cfRule type="expression" dxfId="27" priority="31">
      <formula>$G$42=TRUE</formula>
    </cfRule>
    <cfRule type="expression" dxfId="26" priority="32">
      <formula>$G$42=FALSE</formula>
    </cfRule>
  </conditionalFormatting>
  <conditionalFormatting sqref="H39">
    <cfRule type="expression" dxfId="25" priority="29">
      <formula>$G$42=FALSE</formula>
    </cfRule>
    <cfRule type="expression" dxfId="24" priority="30">
      <formula>$G$42=TRUE</formula>
    </cfRule>
  </conditionalFormatting>
  <conditionalFormatting sqref="L33">
    <cfRule type="expression" dxfId="23" priority="25">
      <formula>$J$41=TRUE</formula>
    </cfRule>
    <cfRule type="expression" dxfId="22" priority="26">
      <formula>$J$41=FALSE</formula>
    </cfRule>
  </conditionalFormatting>
  <conditionalFormatting sqref="K34">
    <cfRule type="expression" dxfId="21" priority="23">
      <formula>$J$41=FALSE</formula>
    </cfRule>
    <cfRule type="expression" dxfId="20" priority="24">
      <formula>$J$41=TRUE</formula>
    </cfRule>
  </conditionalFormatting>
  <conditionalFormatting sqref="L34">
    <cfRule type="expression" dxfId="19" priority="21">
      <formula>$J$41=FALSE</formula>
    </cfRule>
    <cfRule type="expression" dxfId="18" priority="22">
      <formula>$J$41=TRUE</formula>
    </cfRule>
  </conditionalFormatting>
  <conditionalFormatting sqref="K40">
    <cfRule type="expression" dxfId="17" priority="19">
      <formula>$J$42=TRUE</formula>
    </cfRule>
    <cfRule type="expression" dxfId="16" priority="20">
      <formula>$J$42=FALSE</formula>
    </cfRule>
  </conditionalFormatting>
  <conditionalFormatting sqref="K39">
    <cfRule type="expression" dxfId="15" priority="17">
      <formula>$J$42=FALSE</formula>
    </cfRule>
    <cfRule type="expression" dxfId="14" priority="18">
      <formula>$J$42=TRUE</formula>
    </cfRule>
  </conditionalFormatting>
  <conditionalFormatting sqref="F33">
    <cfRule type="expression" dxfId="13" priority="13">
      <formula>$D$41=TRUE</formula>
    </cfRule>
    <cfRule type="expression" dxfId="12" priority="14">
      <formula>$D$41=FALSE</formula>
    </cfRule>
  </conditionalFormatting>
  <conditionalFormatting sqref="O33">
    <cfRule type="expression" dxfId="11" priority="11">
      <formula>$M$41=TRUE</formula>
    </cfRule>
    <cfRule type="expression" dxfId="10" priority="12">
      <formula>$M$41=FALSE</formula>
    </cfRule>
  </conditionalFormatting>
  <conditionalFormatting sqref="N34">
    <cfRule type="expression" dxfId="9" priority="9">
      <formula>$M$41=FALSE</formula>
    </cfRule>
    <cfRule type="expression" dxfId="8" priority="10">
      <formula>$M$41=TRUE</formula>
    </cfRule>
  </conditionalFormatting>
  <conditionalFormatting sqref="O34">
    <cfRule type="expression" dxfId="7" priority="7">
      <formula>$M$41=FALSE</formula>
    </cfRule>
    <cfRule type="expression" dxfId="6" priority="8">
      <formula>$M$41=TRUE</formula>
    </cfRule>
  </conditionalFormatting>
  <conditionalFormatting sqref="N40">
    <cfRule type="expression" dxfId="5" priority="5">
      <formula>$M$42=TRUE</formula>
    </cfRule>
    <cfRule type="expression" dxfId="4" priority="6">
      <formula>$M$42=FALSE</formula>
    </cfRule>
  </conditionalFormatting>
  <conditionalFormatting sqref="N39">
    <cfRule type="expression" dxfId="3" priority="3">
      <formula>$M$42=FALSE</formula>
    </cfRule>
    <cfRule type="expression" dxfId="2" priority="4">
      <formula>$M$42=TRUE</formula>
    </cfRule>
  </conditionalFormatting>
  <conditionalFormatting sqref="D16">
    <cfRule type="expression" dxfId="1" priority="1">
      <formula>$G$16=TRUE</formula>
    </cfRule>
    <cfRule type="expression" dxfId="0" priority="2">
      <formula>$G$16=FALSE</formula>
    </cfRule>
  </conditionalFormatting>
  <pageMargins left="0.7" right="0.7" top="0.75" bottom="0.75" header="0.3" footer="0.3"/>
  <pageSetup scale="2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527050</xdr:colOff>
                    <xdr:row>23</xdr:row>
                    <xdr:rowOff>133350</xdr:rowOff>
                  </from>
                  <to>
                    <xdr:col>2</xdr:col>
                    <xdr:colOff>1384300</xdr:colOff>
                    <xdr:row>23</xdr:row>
                    <xdr:rowOff>355600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508000</xdr:colOff>
                    <xdr:row>24</xdr:row>
                    <xdr:rowOff>146050</xdr:rowOff>
                  </from>
                  <to>
                    <xdr:col>2</xdr:col>
                    <xdr:colOff>1479550</xdr:colOff>
                    <xdr:row>24</xdr:row>
                    <xdr:rowOff>546100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584200</xdr:colOff>
                    <xdr:row>13</xdr:row>
                    <xdr:rowOff>133350</xdr:rowOff>
                  </from>
                  <to>
                    <xdr:col>2</xdr:col>
                    <xdr:colOff>1314450</xdr:colOff>
                    <xdr:row>13</xdr:row>
                    <xdr:rowOff>361950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476250</xdr:colOff>
                    <xdr:row>15</xdr:row>
                    <xdr:rowOff>133350</xdr:rowOff>
                  </from>
                  <to>
                    <xdr:col>2</xdr:col>
                    <xdr:colOff>1009650</xdr:colOff>
                    <xdr:row>15</xdr:row>
                    <xdr:rowOff>355600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508000</xdr:colOff>
                    <xdr:row>6</xdr:row>
                    <xdr:rowOff>228600</xdr:rowOff>
                  </from>
                  <to>
                    <xdr:col>2</xdr:col>
                    <xdr:colOff>1276350</xdr:colOff>
                    <xdr:row>6</xdr:row>
                    <xdr:rowOff>476250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533400</xdr:colOff>
                    <xdr:row>25</xdr:row>
                    <xdr:rowOff>107950</xdr:rowOff>
                  </from>
                  <to>
                    <xdr:col>2</xdr:col>
                    <xdr:colOff>1384300</xdr:colOff>
                    <xdr:row>25</xdr:row>
                    <xdr:rowOff>400050</xdr:rowOff>
                  </to>
                </anchor>
              </controlPr>
            </control>
          </mc:Choice>
        </mc:AlternateContent>
        <mc:AlternateContent xmlns:mc="http://schemas.openxmlformats.org/markup-compatibility/2006">
          <mc:Choice Requires="x14">
            <control shapeId="8199" r:id="rId10" name="Check Box 7">
              <controlPr defaultSize="0" autoFill="0" autoLine="0" autoPict="0" altText="Use Default Maintenance Cost (0.5% of total initial cost) ">
                <anchor moveWithCells="1">
                  <from>
                    <xdr:col>0</xdr:col>
                    <xdr:colOff>0</xdr:colOff>
                    <xdr:row>38</xdr:row>
                    <xdr:rowOff>679450</xdr:rowOff>
                  </from>
                  <to>
                    <xdr:col>0</xdr:col>
                    <xdr:colOff>2705100</xdr:colOff>
                    <xdr:row>40</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6350</xdr:colOff>
                    <xdr:row>39</xdr:row>
                    <xdr:rowOff>38100</xdr:rowOff>
                  </from>
                  <to>
                    <xdr:col>4</xdr:col>
                    <xdr:colOff>273050</xdr:colOff>
                    <xdr:row>39</xdr:row>
                    <xdr:rowOff>298450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xdr:col>
                    <xdr:colOff>514350</xdr:colOff>
                    <xdr:row>18</xdr:row>
                    <xdr:rowOff>146050</xdr:rowOff>
                  </from>
                  <to>
                    <xdr:col>2</xdr:col>
                    <xdr:colOff>1543050</xdr:colOff>
                    <xdr:row>18</xdr:row>
                    <xdr:rowOff>400050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xdr:col>
                    <xdr:colOff>488950</xdr:colOff>
                    <xdr:row>32</xdr:row>
                    <xdr:rowOff>95250</xdr:rowOff>
                  </from>
                  <to>
                    <xdr:col>1</xdr:col>
                    <xdr:colOff>1555750</xdr:colOff>
                    <xdr:row>32</xdr:row>
                    <xdr:rowOff>419100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4</xdr:col>
                    <xdr:colOff>355600</xdr:colOff>
                    <xdr:row>32</xdr:row>
                    <xdr:rowOff>203200</xdr:rowOff>
                  </from>
                  <to>
                    <xdr:col>4</xdr:col>
                    <xdr:colOff>1022350</xdr:colOff>
                    <xdr:row>32</xdr:row>
                    <xdr:rowOff>457200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7</xdr:col>
                    <xdr:colOff>127000</xdr:colOff>
                    <xdr:row>32</xdr:row>
                    <xdr:rowOff>184150</xdr:rowOff>
                  </from>
                  <to>
                    <xdr:col>8</xdr:col>
                    <xdr:colOff>101600</xdr:colOff>
                    <xdr:row>32</xdr:row>
                    <xdr:rowOff>450850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5</xdr:col>
                    <xdr:colOff>1574800</xdr:colOff>
                    <xdr:row>39</xdr:row>
                    <xdr:rowOff>69850</xdr:rowOff>
                  </from>
                  <to>
                    <xdr:col>7</xdr:col>
                    <xdr:colOff>50800</xdr:colOff>
                    <xdr:row>39</xdr:row>
                    <xdr:rowOff>323850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438150</xdr:colOff>
                    <xdr:row>26</xdr:row>
                    <xdr:rowOff>152400</xdr:rowOff>
                  </from>
                  <to>
                    <xdr:col>3</xdr:col>
                    <xdr:colOff>2298700</xdr:colOff>
                    <xdr:row>26</xdr:row>
                    <xdr:rowOff>495300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10</xdr:col>
                    <xdr:colOff>127000</xdr:colOff>
                    <xdr:row>32</xdr:row>
                    <xdr:rowOff>184150</xdr:rowOff>
                  </from>
                  <to>
                    <xdr:col>11</xdr:col>
                    <xdr:colOff>247650</xdr:colOff>
                    <xdr:row>32</xdr:row>
                    <xdr:rowOff>450850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9</xdr:col>
                    <xdr:colOff>0</xdr:colOff>
                    <xdr:row>39</xdr:row>
                    <xdr:rowOff>63500</xdr:rowOff>
                  </from>
                  <to>
                    <xdr:col>10</xdr:col>
                    <xdr:colOff>228600</xdr:colOff>
                    <xdr:row>39</xdr:row>
                    <xdr:rowOff>323850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13</xdr:col>
                    <xdr:colOff>127000</xdr:colOff>
                    <xdr:row>32</xdr:row>
                    <xdr:rowOff>184150</xdr:rowOff>
                  </from>
                  <to>
                    <xdr:col>14</xdr:col>
                    <xdr:colOff>95250</xdr:colOff>
                    <xdr:row>32</xdr:row>
                    <xdr:rowOff>450850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11</xdr:col>
                    <xdr:colOff>844550</xdr:colOff>
                    <xdr:row>39</xdr:row>
                    <xdr:rowOff>69850</xdr:rowOff>
                  </from>
                  <to>
                    <xdr:col>13</xdr:col>
                    <xdr:colOff>273050</xdr:colOff>
                    <xdr:row>39</xdr:row>
                    <xdr:rowOff>323850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1157D3B8F73946A976B4BF8D028BA1" ma:contentTypeVersion="13" ma:contentTypeDescription="Create a new document." ma:contentTypeScope="" ma:versionID="a1016bac3d9641eb59bbe56b5e033655">
  <xsd:schema xmlns:xsd="http://www.w3.org/2001/XMLSchema" xmlns:xs="http://www.w3.org/2001/XMLSchema" xmlns:p="http://schemas.microsoft.com/office/2006/metadata/properties" xmlns:ns2="4de526d9-6600-41fe-ac9f-b553f9b8b298" xmlns:ns3="251cae61-8135-4a88-bc5f-8b47aaccd9f5" targetNamespace="http://schemas.microsoft.com/office/2006/metadata/properties" ma:root="true" ma:fieldsID="deca049e0466116512deb028f7bccd4e" ns2:_="" ns3:_="">
    <xsd:import namespace="4de526d9-6600-41fe-ac9f-b553f9b8b298"/>
    <xsd:import namespace="251cae61-8135-4a88-bc5f-8b47aaccd9f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e526d9-6600-41fe-ac9f-b553f9b8b2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51cae61-8135-4a88-bc5f-8b47aaccd9f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EB2A88-3221-4105-841A-5086A6EEC40E}"/>
</file>

<file path=customXml/itemProps2.xml><?xml version="1.0" encoding="utf-8"?>
<ds:datastoreItem xmlns:ds="http://schemas.openxmlformats.org/officeDocument/2006/customXml" ds:itemID="{05E4D01C-55E8-4DE4-8223-B190F653BFF2}"/>
</file>

<file path=customXml/itemProps3.xml><?xml version="1.0" encoding="utf-8"?>
<ds:datastoreItem xmlns:ds="http://schemas.openxmlformats.org/officeDocument/2006/customXml" ds:itemID="{12FD981A-E64B-4F51-BF2A-B148B19DC7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Cow-calf Interface</vt:lpstr>
      <vt:lpstr>Yearling Grasser Interface</vt:lpstr>
      <vt:lpstr>'Yearling Grasser Interface'!Print_Area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2022-01-25T16:03:40Z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0x0101005A1157D3B8F73946A976B4BF8D028BA1</vt:lpwstr>
  </property>
</Properties>
</file>